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376"/>
  </bookViews>
  <sheets>
    <sheet name="計算表" sheetId="2" r:id="rId1"/>
  </sheets>
  <definedNames>
    <definedName name="_xlnm.Print_Area" localSheetId="0">計算表!$B$1:$I$51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5" i="2" l="1"/>
  <c r="Q51" i="2"/>
  <c r="P51" i="2"/>
  <c r="O51" i="2"/>
  <c r="N51" i="2"/>
  <c r="M51" i="2"/>
  <c r="L51" i="2"/>
  <c r="O45" i="2"/>
  <c r="N45" i="2"/>
  <c r="M45" i="2"/>
  <c r="L45" i="2"/>
  <c r="Q45" i="2"/>
  <c r="E14" i="2"/>
  <c r="Q37" i="2"/>
  <c r="P37" i="2"/>
  <c r="O37" i="2"/>
  <c r="N37" i="2"/>
  <c r="M37" i="2"/>
  <c r="L37" i="2"/>
  <c r="M31" i="2"/>
  <c r="N31" i="2"/>
  <c r="O31" i="2"/>
  <c r="P31" i="2"/>
  <c r="Q31" i="2"/>
  <c r="L31" i="2"/>
  <c r="R45" i="2" l="1"/>
  <c r="F18" i="2" s="1"/>
  <c r="R51" i="2"/>
  <c r="R31" i="2"/>
  <c r="R37" i="2"/>
  <c r="G14" i="2" s="1"/>
  <c r="F16" i="2" l="1"/>
</calcChain>
</file>

<file path=xl/sharedStrings.xml><?xml version="1.0" encoding="utf-8"?>
<sst xmlns="http://schemas.openxmlformats.org/spreadsheetml/2006/main" count="107" uniqueCount="44">
  <si>
    <t>使用料</t>
    <rPh sb="0" eb="3">
      <t>シヨウリョウ</t>
    </rPh>
    <phoneticPr fontId="1"/>
  </si>
  <si>
    <t>【令和９年４月改定対応】　下水道使用料計算表</t>
    <rPh sb="1" eb="3">
      <t>レイワ</t>
    </rPh>
    <rPh sb="4" eb="5">
      <t>ネン</t>
    </rPh>
    <rPh sb="6" eb="7">
      <t>ガツ</t>
    </rPh>
    <rPh sb="7" eb="9">
      <t>カイテイ</t>
    </rPh>
    <rPh sb="9" eb="11">
      <t>タイオウ</t>
    </rPh>
    <rPh sb="13" eb="16">
      <t>ゲスイドウ</t>
    </rPh>
    <rPh sb="16" eb="19">
      <t>シヨウリョウ</t>
    </rPh>
    <rPh sb="19" eb="21">
      <t>ケイサン</t>
    </rPh>
    <rPh sb="21" eb="22">
      <t>ヒョウ</t>
    </rPh>
    <phoneticPr fontId="1"/>
  </si>
  <si>
    <t>→</t>
    <phoneticPr fontId="1"/>
  </si>
  <si>
    <t>Q2.　一回の検針当たりの使用水量はいくつ（単位：立方メートル）ですか？</t>
    <rPh sb="4" eb="6">
      <t>イッカイ</t>
    </rPh>
    <rPh sb="7" eb="9">
      <t>ケンシン</t>
    </rPh>
    <rPh sb="9" eb="10">
      <t>ア</t>
    </rPh>
    <rPh sb="13" eb="15">
      <t>シヨウ</t>
    </rPh>
    <rPh sb="15" eb="16">
      <t>スイ</t>
    </rPh>
    <rPh sb="16" eb="17">
      <t>リョウ</t>
    </rPh>
    <rPh sb="22" eb="24">
      <t>タンイ</t>
    </rPh>
    <rPh sb="25" eb="27">
      <t>リッポウ</t>
    </rPh>
    <phoneticPr fontId="1"/>
  </si>
  <si>
    <t>立法メートル</t>
    <rPh sb="0" eb="2">
      <t>リッポウ</t>
    </rPh>
    <phoneticPr fontId="1"/>
  </si>
  <si>
    <t>当たり</t>
    <rPh sb="0" eb="1">
      <t>ア</t>
    </rPh>
    <phoneticPr fontId="1"/>
  </si>
  <si>
    <t>円です。</t>
    <rPh sb="0" eb="1">
      <t>エン</t>
    </rPh>
    <phoneticPr fontId="1"/>
  </si>
  <si>
    <t>円上がります。</t>
    <rPh sb="0" eb="1">
      <t>エン</t>
    </rPh>
    <rPh sb="1" eb="2">
      <t>ア</t>
    </rPh>
    <phoneticPr fontId="1"/>
  </si>
  <si>
    <t>≪１か月検針用≫</t>
    <rPh sb="3" eb="4">
      <t>ゲツ</t>
    </rPh>
    <rPh sb="4" eb="6">
      <t>ケンシン</t>
    </rPh>
    <rPh sb="6" eb="7">
      <t>ヨウ</t>
    </rPh>
    <phoneticPr fontId="1"/>
  </si>
  <si>
    <t>種別</t>
    <rPh sb="0" eb="2">
      <t>シュベツ</t>
    </rPh>
    <phoneticPr fontId="1"/>
  </si>
  <si>
    <t>一般</t>
    <rPh sb="0" eb="2">
      <t>イッパン</t>
    </rPh>
    <phoneticPr fontId="1"/>
  </si>
  <si>
    <t>基本使用料</t>
    <rPh sb="0" eb="2">
      <t>キホン</t>
    </rPh>
    <rPh sb="2" eb="5">
      <t>シヨウリョウ</t>
    </rPh>
    <phoneticPr fontId="1"/>
  </si>
  <si>
    <t>使用水量１㎥につき</t>
    <rPh sb="0" eb="2">
      <t>シヨウ</t>
    </rPh>
    <rPh sb="2" eb="3">
      <t>スイ</t>
    </rPh>
    <rPh sb="3" eb="4">
      <t>リョウ</t>
    </rPh>
    <phoneticPr fontId="1"/>
  </si>
  <si>
    <t>10㎥まで</t>
    <phoneticPr fontId="1"/>
  </si>
  <si>
    <t>11㎥から
30㎥まで</t>
    <phoneticPr fontId="1"/>
  </si>
  <si>
    <t>31㎥から
50㎥まで</t>
    <phoneticPr fontId="1"/>
  </si>
  <si>
    <t>51㎥から
100㎥まで</t>
    <phoneticPr fontId="1"/>
  </si>
  <si>
    <t>101㎥から
300㎥まで</t>
    <phoneticPr fontId="1"/>
  </si>
  <si>
    <t>301㎥から
500㎥まで</t>
    <phoneticPr fontId="1"/>
  </si>
  <si>
    <t>20㎥まで</t>
    <phoneticPr fontId="1"/>
  </si>
  <si>
    <t>21㎥から
60㎥まで</t>
  </si>
  <si>
    <t>61㎥から
100㎥まで</t>
  </si>
  <si>
    <t>101㎥から
200㎥まで</t>
  </si>
  <si>
    <t>201㎥から
600㎥まで</t>
  </si>
  <si>
    <r>
      <t xml:space="preserve">1,001㎥
</t>
    </r>
    <r>
      <rPr>
        <sz val="10"/>
        <rFont val="BIZ UDPゴシック"/>
        <family val="3"/>
        <charset val="128"/>
      </rPr>
      <t>以上</t>
    </r>
    <rPh sb="7" eb="9">
      <t>イジョウ</t>
    </rPh>
    <phoneticPr fontId="2"/>
  </si>
  <si>
    <t>601㎥から
1,000㎥
まで</t>
    <phoneticPr fontId="1"/>
  </si>
  <si>
    <r>
      <t xml:space="preserve">501㎥
</t>
    </r>
    <r>
      <rPr>
        <sz val="10"/>
        <rFont val="BIZ UDPゴシック"/>
        <family val="3"/>
        <charset val="128"/>
      </rPr>
      <t>以上</t>
    </r>
    <rPh sb="5" eb="7">
      <t>イジョウ</t>
    </rPh>
    <phoneticPr fontId="2"/>
  </si>
  <si>
    <r>
      <t xml:space="preserve">501㎥
</t>
    </r>
    <r>
      <rPr>
        <sz val="9"/>
        <rFont val="BIZ UDPゴシック"/>
        <family val="3"/>
        <charset val="128"/>
      </rPr>
      <t>以上</t>
    </r>
    <rPh sb="5" eb="7">
      <t>イジョウ</t>
    </rPh>
    <phoneticPr fontId="2"/>
  </si>
  <si>
    <r>
      <t xml:space="preserve">1,001㎥
</t>
    </r>
    <r>
      <rPr>
        <sz val="9"/>
        <rFont val="BIZ UDPゴシック"/>
        <family val="3"/>
        <charset val="128"/>
      </rPr>
      <t>以上</t>
    </r>
    <rPh sb="7" eb="9">
      <t>イジョウ</t>
    </rPh>
    <phoneticPr fontId="2"/>
  </si>
  <si>
    <t>合計</t>
    <rPh sb="0" eb="2">
      <t>ゴウケイ</t>
    </rPh>
    <phoneticPr fontId="1"/>
  </si>
  <si>
    <t>（改定前の使用料は</t>
    <rPh sb="1" eb="3">
      <t>カイテイ</t>
    </rPh>
    <rPh sb="3" eb="4">
      <t>マエ</t>
    </rPh>
    <rPh sb="5" eb="8">
      <t>シヨウリョウ</t>
    </rPh>
    <phoneticPr fontId="1"/>
  </si>
  <si>
    <t>円です）</t>
    <rPh sb="0" eb="1">
      <t>エン</t>
    </rPh>
    <phoneticPr fontId="1"/>
  </si>
  <si>
    <t>　○下水道使用料は、</t>
    <rPh sb="2" eb="5">
      <t>ゲスイドウ</t>
    </rPh>
    <rPh sb="5" eb="8">
      <t>シヨウリョウ</t>
    </rPh>
    <phoneticPr fontId="1"/>
  </si>
  <si>
    <t>　○使用料改定前に比べて</t>
    <rPh sb="2" eb="5">
      <t>シヨウリョウ</t>
    </rPh>
    <rPh sb="5" eb="7">
      <t>カイテイ</t>
    </rPh>
    <rPh sb="7" eb="8">
      <t>マエ</t>
    </rPh>
    <rPh sb="9" eb="10">
      <t>クラ</t>
    </rPh>
    <phoneticPr fontId="1"/>
  </si>
  <si>
    <t>使用
水量</t>
    <rPh sb="0" eb="2">
      <t>シヨウ</t>
    </rPh>
    <rPh sb="3" eb="4">
      <t>スイ</t>
    </rPh>
    <rPh sb="4" eb="5">
      <t>リョウ</t>
    </rPh>
    <phoneticPr fontId="1"/>
  </si>
  <si>
    <t>601㎥から
1,000㎥まで</t>
    <phoneticPr fontId="1"/>
  </si>
  <si>
    <t>Q1.　水道検針は１か月に一回ですか？　２か月に一回ですか？</t>
    <rPh sb="4" eb="6">
      <t>スイドウ</t>
    </rPh>
    <rPh sb="6" eb="8">
      <t>ケンシン</t>
    </rPh>
    <rPh sb="11" eb="12">
      <t>ゲツ</t>
    </rPh>
    <rPh sb="13" eb="14">
      <t>イチ</t>
    </rPh>
    <rPh sb="14" eb="15">
      <t>カイ</t>
    </rPh>
    <rPh sb="22" eb="23">
      <t>ゲツ</t>
    </rPh>
    <rPh sb="24" eb="25">
      <t>イッ</t>
    </rPh>
    <rPh sb="25" eb="26">
      <t>カイ</t>
    </rPh>
    <phoneticPr fontId="1"/>
  </si>
  <si>
    <t>※枠の中を一度クリックしてください。右側に表示される▼をクリックすると選択肢が表示されます。</t>
    <rPh sb="1" eb="2">
      <t>ワク</t>
    </rPh>
    <rPh sb="3" eb="4">
      <t>ナカ</t>
    </rPh>
    <rPh sb="5" eb="7">
      <t>イチド</t>
    </rPh>
    <rPh sb="18" eb="20">
      <t>ミギガワ</t>
    </rPh>
    <rPh sb="21" eb="23">
      <t>ヒョウジ</t>
    </rPh>
    <rPh sb="35" eb="38">
      <t>センタクシ</t>
    </rPh>
    <rPh sb="39" eb="41">
      <t>ヒョウジ</t>
    </rPh>
    <phoneticPr fontId="1"/>
  </si>
  <si>
    <t>※整数のみ入力できます。</t>
    <rPh sb="1" eb="3">
      <t>セイスウ</t>
    </rPh>
    <rPh sb="5" eb="7">
      <t>ニュウリョク</t>
    </rPh>
    <phoneticPr fontId="1"/>
  </si>
  <si>
    <t>≪２か月検針用≫</t>
    <rPh sb="3" eb="4">
      <t>ゲツ</t>
    </rPh>
    <rPh sb="4" eb="6">
      <t>ケンシン</t>
    </rPh>
    <rPh sb="6" eb="7">
      <t>ヨウ</t>
    </rPh>
    <phoneticPr fontId="1"/>
  </si>
  <si>
    <r>
      <t>・・・・・【　</t>
    </r>
    <r>
      <rPr>
        <b/>
        <sz val="12"/>
        <color theme="1"/>
        <rFont val="BIZ UDPゴシック"/>
        <family val="3"/>
        <charset val="128"/>
      </rPr>
      <t>改定後　</t>
    </r>
    <r>
      <rPr>
        <sz val="12"/>
        <color theme="1"/>
        <rFont val="BIZ UDPゴシック"/>
        <family val="3"/>
        <charset val="128"/>
      </rPr>
      <t>】下水道使用料表・・・・・・・・・・・・・・・・・・・・・・・・・・・・・・・・・・・・・・・・・・・・・・・・・・・・・・・・・・・・・・・・・・</t>
    </r>
    <rPh sb="7" eb="9">
      <t>カイテイ</t>
    </rPh>
    <rPh sb="9" eb="10">
      <t>ゴ</t>
    </rPh>
    <rPh sb="12" eb="15">
      <t>ゲスイドウ</t>
    </rPh>
    <rPh sb="15" eb="18">
      <t>シヨウリョウ</t>
    </rPh>
    <rPh sb="18" eb="19">
      <t>ヒョウ</t>
    </rPh>
    <phoneticPr fontId="1"/>
  </si>
  <si>
    <r>
      <t>・・・・・【　</t>
    </r>
    <r>
      <rPr>
        <b/>
        <sz val="12"/>
        <color theme="1"/>
        <rFont val="BIZ UDPゴシック"/>
        <family val="3"/>
        <charset val="128"/>
      </rPr>
      <t>改定前　</t>
    </r>
    <r>
      <rPr>
        <sz val="12"/>
        <color theme="1"/>
        <rFont val="BIZ UDPゴシック"/>
        <family val="3"/>
        <charset val="128"/>
      </rPr>
      <t>】下水道使用料表・・・・・・・・・・・・・・・・・・・・・・・・・・・・・・・・・・・・・・・・・・・・・・・・・・・・・・・・・・・・・・・・・・</t>
    </r>
    <rPh sb="7" eb="9">
      <t>カイテイ</t>
    </rPh>
    <rPh sb="9" eb="10">
      <t>マエ</t>
    </rPh>
    <rPh sb="12" eb="15">
      <t>ゲスイドウ</t>
    </rPh>
    <rPh sb="15" eb="18">
      <t>シヨウリョウ</t>
    </rPh>
    <rPh sb="18" eb="19">
      <t>ヒョウ</t>
    </rPh>
    <phoneticPr fontId="1"/>
  </si>
  <si>
    <t>　　　　　※上記使用料は、全て税込です。</t>
    <rPh sb="6" eb="8">
      <t>ジョウキ</t>
    </rPh>
    <rPh sb="8" eb="11">
      <t>シヨウリョウ</t>
    </rPh>
    <rPh sb="13" eb="14">
      <t>スベ</t>
    </rPh>
    <rPh sb="15" eb="17">
      <t>ゼイコミ</t>
    </rPh>
    <phoneticPr fontId="1"/>
  </si>
  <si>
    <t>　　　　　※実際の請求は「水道料金」と合算した金額です。今回は水道料金の改定はありません。</t>
    <rPh sb="6" eb="8">
      <t>ジッサイ</t>
    </rPh>
    <rPh sb="9" eb="11">
      <t>セイキュウ</t>
    </rPh>
    <rPh sb="13" eb="15">
      <t>スイドウ</t>
    </rPh>
    <rPh sb="15" eb="17">
      <t>リョウキン</t>
    </rPh>
    <rPh sb="19" eb="21">
      <t>ガッサン</t>
    </rPh>
    <rPh sb="23" eb="25">
      <t>キンガク</t>
    </rPh>
    <rPh sb="28" eb="30">
      <t>コンカイ</t>
    </rPh>
    <rPh sb="31" eb="33">
      <t>スイドウ</t>
    </rPh>
    <rPh sb="33" eb="35">
      <t>リョウキン</t>
    </rPh>
    <rPh sb="36" eb="38">
      <t>カイテイ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</si>
</sst>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&quot;円&quot;"/>
    <numFmt numFmtId="177" formatCode="0.0&quot;円&quot;"/>
    <numFmt numFmtId="178" formatCode="0_);[Red]\(0\)"/>
    <numFmt numFmtId="179" formatCode="#,##0_ "/>
    <numFmt numFmtId="180" formatCode="0.0_);[Red]\(0.0\)"/>
    <numFmt numFmtId="181" formatCode="#,##0_);[Red]\(#,##0\)"/>
  </numFmts>
  <fonts count="12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Dashed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179" fontId="6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</xf>
    <xf numFmtId="0" fontId="7" fillId="0" borderId="0" xfId="0" applyFont="1" applyProtection="1">
      <alignment vertical="center"/>
    </xf>
    <xf numFmtId="0" fontId="6" fillId="0" borderId="0" xfId="0" applyFont="1" applyProtection="1">
      <alignment vertical="center"/>
    </xf>
    <xf numFmtId="0" fontId="5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7" fillId="0" borderId="8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0" fontId="5" fillId="0" borderId="0" xfId="0" applyFont="1" applyBorder="1" applyProtection="1">
      <alignment vertical="center"/>
    </xf>
    <xf numFmtId="0" fontId="5" fillId="0" borderId="11" xfId="0" applyFont="1" applyBorder="1" applyProtection="1">
      <alignment vertical="center"/>
    </xf>
    <xf numFmtId="0" fontId="6" fillId="0" borderId="9" xfId="0" applyFont="1" applyBorder="1" applyProtection="1">
      <alignment vertical="center"/>
    </xf>
    <xf numFmtId="0" fontId="6" fillId="0" borderId="0" xfId="0" applyFont="1" applyBorder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181" fontId="5" fillId="0" borderId="0" xfId="0" applyNumberFormat="1" applyFont="1" applyFill="1" applyBorder="1" applyAlignment="1" applyProtection="1">
      <alignment horizontal="center" vertical="center"/>
    </xf>
    <xf numFmtId="0" fontId="5" fillId="0" borderId="10" xfId="0" applyFont="1" applyBorder="1" applyProtection="1">
      <alignment vertical="center"/>
    </xf>
    <xf numFmtId="0" fontId="5" fillId="0" borderId="12" xfId="0" applyFont="1" applyBorder="1" applyProtection="1">
      <alignment vertical="center"/>
    </xf>
    <xf numFmtId="0" fontId="5" fillId="4" borderId="0" xfId="0" applyFont="1" applyFill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177" fontId="3" fillId="0" borderId="1" xfId="0" applyNumberFormat="1" applyFont="1" applyBorder="1" applyProtection="1">
      <alignment vertical="center"/>
    </xf>
    <xf numFmtId="176" fontId="7" fillId="0" borderId="1" xfId="0" applyNumberFormat="1" applyFont="1" applyBorder="1" applyAlignment="1" applyProtection="1">
      <alignment vertical="center" shrinkToFit="1"/>
    </xf>
    <xf numFmtId="177" fontId="7" fillId="0" borderId="1" xfId="0" applyNumberFormat="1" applyFont="1" applyBorder="1" applyAlignment="1" applyProtection="1">
      <alignment vertical="center" shrinkToFit="1"/>
    </xf>
    <xf numFmtId="178" fontId="7" fillId="0" borderId="0" xfId="0" applyNumberFormat="1" applyFont="1" applyProtection="1">
      <alignment vertical="center"/>
    </xf>
    <xf numFmtId="180" fontId="7" fillId="0" borderId="0" xfId="0" applyNumberFormat="1" applyFont="1" applyProtection="1">
      <alignment vertical="center"/>
    </xf>
    <xf numFmtId="0" fontId="6" fillId="2" borderId="0" xfId="0" applyFont="1" applyFill="1" applyBorder="1" applyAlignment="1" applyProtection="1">
      <alignment horizontal="center" vertical="center"/>
    </xf>
    <xf numFmtId="0" fontId="8" fillId="0" borderId="15" xfId="0" applyFont="1" applyBorder="1" applyAlignment="1" applyProtection="1">
      <alignment horizontal="center" vertical="center"/>
    </xf>
    <xf numFmtId="0" fontId="5" fillId="0" borderId="16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9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181" fontId="6" fillId="2" borderId="0" xfId="0" applyNumberFormat="1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right" vertical="center"/>
    </xf>
    <xf numFmtId="181" fontId="5" fillId="2" borderId="0" xfId="0" applyNumberFormat="1" applyFont="1" applyFill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3" borderId="14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274320</xdr:colOff>
      <xdr:row>0</xdr:row>
      <xdr:rowOff>281940</xdr:rowOff>
    </xdr:from>
    <xdr:to>
      <xdr:col>8</xdr:col>
      <xdr:colOff>800100</xdr:colOff>
      <xdr:row>4</xdr:row>
      <xdr:rowOff>0</xdr:rowOff>
    </xdr:to>
    <xdr:sp macro="" textlink="">
      <xdr:nvSpPr>
        <xdr:cNvPr id="6" name="角丸四角形吹き出し 5"/>
        <xdr:cNvSpPr/>
      </xdr:nvSpPr>
      <xdr:spPr>
        <a:xfrm>
          <a:off x="5981700" y="281940"/>
          <a:ext cx="1493520" cy="891540"/>
        </a:xfrm>
        <a:prstGeom prst="wedgeRoundRectCallout">
          <a:avLst>
            <a:gd name="adj1" fmla="val -39624"/>
            <a:gd name="adj2" fmla="val 6548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400"/>
            </a:lnSpc>
          </a:pPr>
          <a:r>
            <a:rPr kumimoji="1" lang="en-US" altLang="ja-JP" sz="11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Q1</a:t>
          </a:r>
          <a:r>
            <a:rPr kumimoji="1" lang="ja-JP" altLang="en-US" sz="11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と</a:t>
          </a:r>
          <a:r>
            <a:rPr kumimoji="1" lang="en-US" altLang="ja-JP" sz="11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Q2</a:t>
          </a:r>
          <a:r>
            <a:rPr kumimoji="1" lang="ja-JP" altLang="en-US" sz="11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の回答を</a:t>
          </a:r>
          <a:endParaRPr kumimoji="1" lang="en-US" altLang="ja-JP" sz="11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入力すると、</a:t>
          </a:r>
          <a:endParaRPr kumimoji="1" lang="en-US" altLang="ja-JP" sz="11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下の水色部分に</a:t>
          </a:r>
          <a:endParaRPr kumimoji="1" lang="en-US" altLang="ja-JP" sz="11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金額が表示されます。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55"/>
  <sheetViews>
    <sheetView tabSelected="1" zoomScaleNormal="100" workbookViewId="0">
      <selection activeCell="C5" sqref="C5"/>
    </sheetView>
  </sheetViews>
  <sheetFormatPr defaultRowHeight="13.8" x14ac:dyDescent="0.45"/>
  <cols>
    <col min="1" max="1" width="4.69921875" style="2" customWidth="1"/>
    <col min="2" max="2" width="6.69921875" style="2" customWidth="1"/>
    <col min="3" max="9" width="12.69921875" style="2" customWidth="1"/>
    <col min="10" max="10" width="10.69921875" style="2" customWidth="1"/>
    <col min="11" max="18" width="8.69921875" style="3" hidden="1" customWidth="1"/>
    <col min="19" max="23" width="8.796875" style="3"/>
    <col min="24" max="16384" width="8.796875" style="2"/>
  </cols>
  <sheetData>
    <row r="1" spans="2:9" ht="40.049999999999997" customHeight="1" x14ac:dyDescent="0.45">
      <c r="B1" s="33" t="s">
        <v>1</v>
      </c>
      <c r="C1" s="33"/>
      <c r="D1" s="33"/>
      <c r="E1" s="33"/>
      <c r="F1" s="33"/>
      <c r="G1" s="33"/>
    </row>
    <row r="2" spans="2:9" ht="19.95" customHeight="1" x14ac:dyDescent="0.45"/>
    <row r="3" spans="2:9" ht="19.95" customHeight="1" x14ac:dyDescent="0.45">
      <c r="C3" s="4" t="s">
        <v>36</v>
      </c>
    </row>
    <row r="4" spans="2:9" ht="13.2" customHeight="1" thickBot="1" x14ac:dyDescent="0.5">
      <c r="C4" s="5"/>
    </row>
    <row r="5" spans="2:9" ht="19.95" customHeight="1" thickBot="1" x14ac:dyDescent="0.5">
      <c r="C5" s="5"/>
      <c r="D5" s="6" t="s">
        <v>2</v>
      </c>
      <c r="E5" s="46"/>
      <c r="F5" s="47"/>
    </row>
    <row r="6" spans="2:9" ht="19.95" customHeight="1" x14ac:dyDescent="0.45">
      <c r="C6" s="5"/>
      <c r="D6" s="7" t="s">
        <v>37</v>
      </c>
      <c r="E6" s="7"/>
    </row>
    <row r="7" spans="2:9" ht="19.95" customHeight="1" x14ac:dyDescent="0.45"/>
    <row r="8" spans="2:9" ht="19.95" customHeight="1" x14ac:dyDescent="0.45">
      <c r="C8" s="4" t="s">
        <v>3</v>
      </c>
    </row>
    <row r="9" spans="2:9" ht="14.4" customHeight="1" thickBot="1" x14ac:dyDescent="0.5"/>
    <row r="10" spans="2:9" ht="19.95" customHeight="1" thickBot="1" x14ac:dyDescent="0.5">
      <c r="D10" s="6" t="s">
        <v>2</v>
      </c>
      <c r="E10" s="1"/>
      <c r="F10" s="2" t="s">
        <v>4</v>
      </c>
    </row>
    <row r="11" spans="2:9" ht="19.95" customHeight="1" x14ac:dyDescent="0.45">
      <c r="E11" s="3" t="s">
        <v>38</v>
      </c>
    </row>
    <row r="12" spans="2:9" ht="19.95" customHeight="1" thickBot="1" x14ac:dyDescent="0.5">
      <c r="C12" s="8"/>
      <c r="D12" s="8"/>
      <c r="E12" s="9"/>
      <c r="F12" s="8"/>
      <c r="G12" s="8"/>
      <c r="H12" s="8"/>
      <c r="I12" s="8"/>
    </row>
    <row r="13" spans="2:9" ht="19.95" customHeight="1" x14ac:dyDescent="0.45">
      <c r="B13" s="10"/>
      <c r="C13" s="11"/>
      <c r="D13" s="11"/>
      <c r="E13" s="11"/>
      <c r="F13" s="11"/>
      <c r="G13" s="11"/>
      <c r="H13" s="11"/>
      <c r="I13" s="12"/>
    </row>
    <row r="14" spans="2:9" s="4" customFormat="1" ht="19.95" customHeight="1" x14ac:dyDescent="0.45">
      <c r="B14" s="13"/>
      <c r="C14" s="14" t="s">
        <v>32</v>
      </c>
      <c r="D14" s="14"/>
      <c r="E14" s="32" t="str">
        <f>LEFT(E5,3)</f>
        <v/>
      </c>
      <c r="F14" s="14" t="s">
        <v>5</v>
      </c>
      <c r="G14" s="42" t="str">
        <f>IF(E10="","",IF($E$5="１か月に一回",R31,IF($E$5="２か月に一回",R37,"")))</f>
        <v/>
      </c>
      <c r="H14" s="42"/>
      <c r="I14" s="13" t="s">
        <v>6</v>
      </c>
    </row>
    <row r="15" spans="2:9" s="4" customFormat="1" ht="19.95" customHeight="1" x14ac:dyDescent="0.45">
      <c r="B15" s="13"/>
      <c r="C15" s="14"/>
      <c r="D15" s="14"/>
      <c r="E15" s="14"/>
      <c r="F15" s="14"/>
      <c r="G15" s="14"/>
      <c r="H15" s="14"/>
      <c r="I15" s="13"/>
    </row>
    <row r="16" spans="2:9" s="4" customFormat="1" ht="19.95" customHeight="1" x14ac:dyDescent="0.45">
      <c r="B16" s="13"/>
      <c r="C16" s="14" t="s">
        <v>33</v>
      </c>
      <c r="D16" s="14"/>
      <c r="E16" s="14"/>
      <c r="F16" s="42" t="str">
        <f>IF(G14="","",G14-F18)</f>
        <v/>
      </c>
      <c r="G16" s="43"/>
      <c r="H16" s="14" t="s">
        <v>7</v>
      </c>
      <c r="I16" s="13"/>
    </row>
    <row r="17" spans="2:18" s="4" customFormat="1" ht="10.050000000000001" customHeight="1" x14ac:dyDescent="0.45">
      <c r="B17" s="13"/>
      <c r="C17" s="14"/>
      <c r="D17" s="14"/>
      <c r="E17" s="14"/>
      <c r="F17" s="15"/>
      <c r="G17" s="15"/>
      <c r="H17" s="14"/>
      <c r="I17" s="13"/>
    </row>
    <row r="18" spans="2:18" ht="19.95" customHeight="1" x14ac:dyDescent="0.45">
      <c r="B18" s="10"/>
      <c r="C18" s="11"/>
      <c r="D18" s="44" t="s">
        <v>30</v>
      </c>
      <c r="E18" s="44"/>
      <c r="F18" s="45" t="str">
        <f>IF(E10="","",IF($E$5="１か月に一回",R45,IF($E$5="２か月に一回",R51,"")))</f>
        <v/>
      </c>
      <c r="G18" s="45"/>
      <c r="H18" s="11" t="s">
        <v>31</v>
      </c>
      <c r="I18" s="10"/>
    </row>
    <row r="19" spans="2:18" ht="19.95" customHeight="1" x14ac:dyDescent="0.45">
      <c r="B19" s="10"/>
      <c r="C19" s="11"/>
      <c r="D19" s="16"/>
      <c r="E19" s="16"/>
      <c r="F19" s="17"/>
      <c r="G19" s="17"/>
      <c r="H19" s="11"/>
      <c r="I19" s="10"/>
    </row>
    <row r="20" spans="2:18" ht="19.95" customHeight="1" x14ac:dyDescent="0.45">
      <c r="B20" s="10"/>
      <c r="C20" s="34" t="s">
        <v>42</v>
      </c>
      <c r="D20" s="35"/>
      <c r="E20" s="35"/>
      <c r="F20" s="35"/>
      <c r="G20" s="35"/>
      <c r="H20" s="35"/>
      <c r="I20" s="36"/>
    </row>
    <row r="21" spans="2:18" ht="19.95" customHeight="1" x14ac:dyDescent="0.45">
      <c r="B21" s="10"/>
      <c r="C21" s="34" t="s">
        <v>43</v>
      </c>
      <c r="D21" s="35"/>
      <c r="E21" s="35"/>
      <c r="F21" s="35"/>
      <c r="G21" s="35"/>
      <c r="H21" s="35"/>
      <c r="I21" s="36"/>
    </row>
    <row r="22" spans="2:18" ht="19.95" customHeight="1" thickBot="1" x14ac:dyDescent="0.5">
      <c r="B22" s="10"/>
      <c r="C22" s="18"/>
      <c r="D22" s="8"/>
      <c r="E22" s="8"/>
      <c r="F22" s="8"/>
      <c r="G22" s="8"/>
      <c r="H22" s="8"/>
      <c r="I22" s="19"/>
    </row>
    <row r="23" spans="2:18" ht="19.95" customHeight="1" x14ac:dyDescent="0.45">
      <c r="B23" s="11"/>
      <c r="C23" s="11"/>
      <c r="D23" s="11"/>
      <c r="E23" s="11"/>
      <c r="F23" s="11"/>
      <c r="G23" s="11"/>
      <c r="H23" s="11"/>
      <c r="I23" s="11"/>
    </row>
    <row r="24" spans="2:18" ht="14.4" customHeight="1" x14ac:dyDescent="0.45"/>
    <row r="25" spans="2:18" ht="19.95" customHeight="1" x14ac:dyDescent="0.45">
      <c r="B25" s="20" t="s">
        <v>40</v>
      </c>
      <c r="C25" s="20"/>
      <c r="D25" s="20"/>
      <c r="E25" s="20"/>
      <c r="F25" s="20"/>
      <c r="G25" s="20"/>
      <c r="H25" s="20"/>
      <c r="I25" s="20"/>
    </row>
    <row r="26" spans="2:18" ht="10.050000000000001" customHeight="1" x14ac:dyDescent="0.45"/>
    <row r="27" spans="2:18" ht="19.95" customHeight="1" x14ac:dyDescent="0.45">
      <c r="B27" s="2" t="s">
        <v>8</v>
      </c>
    </row>
    <row r="28" spans="2:18" ht="19.95" customHeight="1" x14ac:dyDescent="0.45">
      <c r="B28" s="37" t="s">
        <v>9</v>
      </c>
      <c r="C28" s="39" t="s">
        <v>10</v>
      </c>
      <c r="D28" s="40"/>
      <c r="E28" s="40"/>
      <c r="F28" s="40"/>
      <c r="G28" s="40"/>
      <c r="H28" s="40"/>
      <c r="I28" s="41"/>
    </row>
    <row r="29" spans="2:18" ht="19.95" customHeight="1" x14ac:dyDescent="0.45">
      <c r="B29" s="38"/>
      <c r="C29" s="21" t="s">
        <v>11</v>
      </c>
      <c r="D29" s="39" t="s">
        <v>12</v>
      </c>
      <c r="E29" s="40"/>
      <c r="F29" s="40"/>
      <c r="G29" s="40"/>
      <c r="H29" s="40"/>
      <c r="I29" s="41"/>
    </row>
    <row r="30" spans="2:18" ht="30" customHeight="1" x14ac:dyDescent="0.45">
      <c r="B30" s="22" t="s">
        <v>34</v>
      </c>
      <c r="C30" s="23" t="s">
        <v>13</v>
      </c>
      <c r="D30" s="24" t="s">
        <v>14</v>
      </c>
      <c r="E30" s="24" t="s">
        <v>15</v>
      </c>
      <c r="F30" s="24" t="s">
        <v>16</v>
      </c>
      <c r="G30" s="24" t="s">
        <v>17</v>
      </c>
      <c r="H30" s="24" t="s">
        <v>18</v>
      </c>
      <c r="I30" s="24" t="s">
        <v>26</v>
      </c>
      <c r="K30" s="25" t="s">
        <v>13</v>
      </c>
      <c r="L30" s="26" t="s">
        <v>14</v>
      </c>
      <c r="M30" s="26" t="s">
        <v>15</v>
      </c>
      <c r="N30" s="26" t="s">
        <v>16</v>
      </c>
      <c r="O30" s="26" t="s">
        <v>17</v>
      </c>
      <c r="P30" s="26" t="s">
        <v>18</v>
      </c>
      <c r="Q30" s="26" t="s">
        <v>27</v>
      </c>
      <c r="R30" s="25" t="s">
        <v>29</v>
      </c>
    </row>
    <row r="31" spans="2:18" ht="19.95" customHeight="1" x14ac:dyDescent="0.45">
      <c r="B31" s="21" t="s">
        <v>0</v>
      </c>
      <c r="C31" s="27">
        <v>1782</v>
      </c>
      <c r="D31" s="27">
        <v>206.8</v>
      </c>
      <c r="E31" s="27">
        <v>224.4</v>
      </c>
      <c r="F31" s="27">
        <v>242</v>
      </c>
      <c r="G31" s="27">
        <v>259.60000000000002</v>
      </c>
      <c r="H31" s="27">
        <v>275</v>
      </c>
      <c r="I31" s="27">
        <v>281.60000000000002</v>
      </c>
      <c r="K31" s="28">
        <v>1782</v>
      </c>
      <c r="L31" s="29">
        <f>IF($E$10&lt;=10,0,IF(AND(11&lt;=$E$10,$E$10&lt;=30),D31*($E$10-10),IF(TRUE,4136)))</f>
        <v>0</v>
      </c>
      <c r="M31" s="29">
        <f>IF($E$10&lt;=30,0,IF(AND(31&lt;=$E$10,$E$10&lt;=50),E31*($E$10-30),IF(TRUE,4488)))</f>
        <v>0</v>
      </c>
      <c r="N31" s="29">
        <f>IF($E$10&lt;=50,0,IF(AND(51&lt;=$E$10,$E$10&lt;=100),F31*($E$10-50),IF(TRUE,12100)))</f>
        <v>0</v>
      </c>
      <c r="O31" s="29">
        <f>IF($E$10&lt;=100,0,IF(AND(101&lt;=$E$10,$E$10&lt;=300),G31*($E$10-100),IF(TRUE,51920)))</f>
        <v>0</v>
      </c>
      <c r="P31" s="29">
        <f>IF($E$10&lt;=300,0,IF(AND(301&lt;=$E$10,$E$10&lt;=500),H31*($E$10-300),IF(TRUE,55000)))</f>
        <v>0</v>
      </c>
      <c r="Q31" s="29">
        <f>IF($E$10&lt;=500,0,IF(501&lt;=$E$10,I31*($E$10-500)))</f>
        <v>0</v>
      </c>
      <c r="R31" s="28">
        <f>ROUNDDOWN(SUM(K31:Q31),0)</f>
        <v>1782</v>
      </c>
    </row>
    <row r="32" spans="2:18" ht="12" customHeight="1" x14ac:dyDescent="0.45">
      <c r="L32" s="30"/>
      <c r="R32" s="31"/>
    </row>
    <row r="33" spans="2:18" ht="19.95" customHeight="1" x14ac:dyDescent="0.45">
      <c r="B33" s="2" t="s">
        <v>39</v>
      </c>
    </row>
    <row r="34" spans="2:18" ht="19.95" customHeight="1" x14ac:dyDescent="0.45">
      <c r="B34" s="37" t="s">
        <v>9</v>
      </c>
      <c r="C34" s="39" t="s">
        <v>10</v>
      </c>
      <c r="D34" s="40"/>
      <c r="E34" s="40"/>
      <c r="F34" s="40"/>
      <c r="G34" s="40"/>
      <c r="H34" s="40"/>
      <c r="I34" s="41"/>
    </row>
    <row r="35" spans="2:18" ht="19.95" customHeight="1" x14ac:dyDescent="0.45">
      <c r="B35" s="38"/>
      <c r="C35" s="21" t="s">
        <v>11</v>
      </c>
      <c r="D35" s="39" t="s">
        <v>12</v>
      </c>
      <c r="E35" s="40"/>
      <c r="F35" s="40"/>
      <c r="G35" s="40"/>
      <c r="H35" s="40"/>
      <c r="I35" s="41"/>
    </row>
    <row r="36" spans="2:18" ht="30" customHeight="1" x14ac:dyDescent="0.45">
      <c r="B36" s="22" t="s">
        <v>34</v>
      </c>
      <c r="C36" s="23" t="s">
        <v>19</v>
      </c>
      <c r="D36" s="24" t="s">
        <v>20</v>
      </c>
      <c r="E36" s="24" t="s">
        <v>21</v>
      </c>
      <c r="F36" s="24" t="s">
        <v>22</v>
      </c>
      <c r="G36" s="24" t="s">
        <v>23</v>
      </c>
      <c r="H36" s="24" t="s">
        <v>35</v>
      </c>
      <c r="I36" s="24" t="s">
        <v>24</v>
      </c>
      <c r="K36" s="25" t="s">
        <v>19</v>
      </c>
      <c r="L36" s="26" t="s">
        <v>20</v>
      </c>
      <c r="M36" s="26" t="s">
        <v>21</v>
      </c>
      <c r="N36" s="26" t="s">
        <v>22</v>
      </c>
      <c r="O36" s="26" t="s">
        <v>23</v>
      </c>
      <c r="P36" s="26" t="s">
        <v>25</v>
      </c>
      <c r="Q36" s="26" t="s">
        <v>28</v>
      </c>
      <c r="R36" s="25" t="s">
        <v>29</v>
      </c>
    </row>
    <row r="37" spans="2:18" ht="19.95" customHeight="1" x14ac:dyDescent="0.45">
      <c r="B37" s="21" t="s">
        <v>0</v>
      </c>
      <c r="C37" s="27">
        <v>3564.0000000000005</v>
      </c>
      <c r="D37" s="27">
        <v>206.8</v>
      </c>
      <c r="E37" s="27">
        <v>224.4</v>
      </c>
      <c r="F37" s="27">
        <v>242.00000000000003</v>
      </c>
      <c r="G37" s="27">
        <v>259.60000000000002</v>
      </c>
      <c r="H37" s="27">
        <v>275</v>
      </c>
      <c r="I37" s="27">
        <v>281.60000000000002</v>
      </c>
      <c r="K37" s="28">
        <v>3564.0000000000005</v>
      </c>
      <c r="L37" s="29">
        <f>IF($E$10&lt;=20,0,IF(AND(21&lt;=$E$10,$E$10&lt;=60),D37*($E$10-20),IF(TRUE,8272)))</f>
        <v>0</v>
      </c>
      <c r="M37" s="29">
        <f>IF($E$10&lt;=60,0,IF(AND(61&lt;=$E$10,$E$10&lt;=100),E37*($E$10-60),IF(TRUE,8976)))</f>
        <v>0</v>
      </c>
      <c r="N37" s="29">
        <f>IF($E$10&lt;=100,0,IF(AND(101&lt;=$E$10,$E$10&lt;=200),F37*($E$10-100),IF(TRUE,24200)))</f>
        <v>0</v>
      </c>
      <c r="O37" s="29">
        <f>IF($E$10&lt;=200,0,IF(AND(201&lt;=$E$10,$E$10&lt;=600),G37*($E$10-200),IF(TRUE,103840)))</f>
        <v>0</v>
      </c>
      <c r="P37" s="29">
        <f>IF($E$10&lt;=600,0,IF(AND(601&lt;=$E$10,$E$10&lt;=1000),H37*($E$10-600),IF(TRUE,110000)))</f>
        <v>0</v>
      </c>
      <c r="Q37" s="29">
        <f>IF($E$10&lt;=1000,0,IF(1001&lt;=$E$10,I37*($E$10-1000)))</f>
        <v>0</v>
      </c>
      <c r="R37" s="28">
        <f>ROUNDDOWN(SUM(K37:Q37),0)</f>
        <v>3564</v>
      </c>
    </row>
    <row r="38" spans="2:18" ht="19.95" customHeight="1" x14ac:dyDescent="0.45"/>
    <row r="39" spans="2:18" ht="19.95" customHeight="1" x14ac:dyDescent="0.45">
      <c r="B39" s="20" t="s">
        <v>41</v>
      </c>
      <c r="C39" s="20"/>
      <c r="D39" s="20"/>
      <c r="E39" s="20"/>
      <c r="F39" s="20"/>
      <c r="G39" s="20"/>
      <c r="H39" s="20"/>
      <c r="I39" s="20"/>
    </row>
    <row r="40" spans="2:18" ht="10.050000000000001" customHeight="1" x14ac:dyDescent="0.45"/>
    <row r="41" spans="2:18" ht="19.95" customHeight="1" x14ac:dyDescent="0.45">
      <c r="B41" s="2" t="s">
        <v>8</v>
      </c>
    </row>
    <row r="42" spans="2:18" ht="19.95" customHeight="1" x14ac:dyDescent="0.45">
      <c r="B42" s="37" t="s">
        <v>9</v>
      </c>
      <c r="C42" s="39" t="s">
        <v>10</v>
      </c>
      <c r="D42" s="40"/>
      <c r="E42" s="40"/>
      <c r="F42" s="40"/>
      <c r="G42" s="40"/>
      <c r="H42" s="40"/>
      <c r="I42" s="41"/>
    </row>
    <row r="43" spans="2:18" ht="19.95" customHeight="1" x14ac:dyDescent="0.45">
      <c r="B43" s="38"/>
      <c r="C43" s="21" t="s">
        <v>11</v>
      </c>
      <c r="D43" s="39" t="s">
        <v>12</v>
      </c>
      <c r="E43" s="40"/>
      <c r="F43" s="40"/>
      <c r="G43" s="40"/>
      <c r="H43" s="40"/>
      <c r="I43" s="41"/>
    </row>
    <row r="44" spans="2:18" ht="40.049999999999997" customHeight="1" x14ac:dyDescent="0.45">
      <c r="B44" s="22" t="s">
        <v>34</v>
      </c>
      <c r="C44" s="23" t="s">
        <v>13</v>
      </c>
      <c r="D44" s="24" t="s">
        <v>14</v>
      </c>
      <c r="E44" s="24" t="s">
        <v>15</v>
      </c>
      <c r="F44" s="24" t="s">
        <v>16</v>
      </c>
      <c r="G44" s="24" t="s">
        <v>17</v>
      </c>
      <c r="H44" s="24" t="s">
        <v>18</v>
      </c>
      <c r="I44" s="24" t="s">
        <v>26</v>
      </c>
      <c r="K44" s="25" t="s">
        <v>13</v>
      </c>
      <c r="L44" s="26" t="s">
        <v>14</v>
      </c>
      <c r="M44" s="26" t="s">
        <v>15</v>
      </c>
      <c r="N44" s="26" t="s">
        <v>16</v>
      </c>
      <c r="O44" s="26" t="s">
        <v>17</v>
      </c>
      <c r="P44" s="26" t="s">
        <v>18</v>
      </c>
      <c r="Q44" s="26" t="s">
        <v>27</v>
      </c>
      <c r="R44" s="25" t="s">
        <v>29</v>
      </c>
    </row>
    <row r="45" spans="2:18" ht="19.95" customHeight="1" x14ac:dyDescent="0.45">
      <c r="B45" s="21" t="s">
        <v>0</v>
      </c>
      <c r="C45" s="27">
        <v>1435.5</v>
      </c>
      <c r="D45" s="27">
        <v>168.3</v>
      </c>
      <c r="E45" s="27">
        <v>184.8</v>
      </c>
      <c r="F45" s="27">
        <v>201.3</v>
      </c>
      <c r="G45" s="27">
        <v>220</v>
      </c>
      <c r="H45" s="27">
        <v>235.4</v>
      </c>
      <c r="I45" s="27">
        <v>243.1</v>
      </c>
      <c r="K45" s="29">
        <v>1435.5</v>
      </c>
      <c r="L45" s="29">
        <f>IF($E$10&lt;=10,0,IF(AND(11&lt;=$E$10,$E$10&lt;=30),D45*($E$10-10),IF(TRUE,3366)))</f>
        <v>0</v>
      </c>
      <c r="M45" s="29">
        <f>IF($E$10&lt;=30,0,IF(AND(31&lt;=$E$10,$E$10&lt;=50),E45*($E$10-30),IF(TRUE,3696)))</f>
        <v>0</v>
      </c>
      <c r="N45" s="29">
        <f>IF($E$10&lt;=50,0,IF(AND(51&lt;=$E$10,$E$10&lt;=100),F45*($E$10-50),IF(TRUE,10065)))</f>
        <v>0</v>
      </c>
      <c r="O45" s="29">
        <f>IF($E$10&lt;=100,0,IF(AND(101&lt;=$E$10,$E$10&lt;=300),G45*($E$10-100),IF(TRUE,44000)))</f>
        <v>0</v>
      </c>
      <c r="P45" s="29">
        <f>IF($E$10&lt;=300,0,IF(AND(301&lt;=$E$10,$E$10&lt;=500),H45*($E$10-300),IF(TRUE,47080)))</f>
        <v>0</v>
      </c>
      <c r="Q45" s="29">
        <f>IF($E$10&lt;=500,0,IF(501&lt;=$E$10,I45*($E$10-500)))</f>
        <v>0</v>
      </c>
      <c r="R45" s="28">
        <f>ROUNDDOWN(SUM(K45:Q45),0)</f>
        <v>1435</v>
      </c>
    </row>
    <row r="46" spans="2:18" ht="12" customHeight="1" x14ac:dyDescent="0.45"/>
    <row r="47" spans="2:18" ht="19.95" customHeight="1" x14ac:dyDescent="0.45">
      <c r="B47" s="2" t="s">
        <v>39</v>
      </c>
    </row>
    <row r="48" spans="2:18" ht="19.95" customHeight="1" x14ac:dyDescent="0.45">
      <c r="B48" s="37" t="s">
        <v>9</v>
      </c>
      <c r="C48" s="39" t="s">
        <v>10</v>
      </c>
      <c r="D48" s="40"/>
      <c r="E48" s="40"/>
      <c r="F48" s="40"/>
      <c r="G48" s="40"/>
      <c r="H48" s="40"/>
      <c r="I48" s="41"/>
    </row>
    <row r="49" spans="2:18" ht="19.95" customHeight="1" x14ac:dyDescent="0.45">
      <c r="B49" s="38"/>
      <c r="C49" s="21" t="s">
        <v>11</v>
      </c>
      <c r="D49" s="39" t="s">
        <v>12</v>
      </c>
      <c r="E49" s="40"/>
      <c r="F49" s="40"/>
      <c r="G49" s="40"/>
      <c r="H49" s="40"/>
      <c r="I49" s="41"/>
    </row>
    <row r="50" spans="2:18" ht="40.049999999999997" customHeight="1" x14ac:dyDescent="0.45">
      <c r="B50" s="22" t="s">
        <v>34</v>
      </c>
      <c r="C50" s="23" t="s">
        <v>19</v>
      </c>
      <c r="D50" s="24" t="s">
        <v>20</v>
      </c>
      <c r="E50" s="24" t="s">
        <v>21</v>
      </c>
      <c r="F50" s="24" t="s">
        <v>22</v>
      </c>
      <c r="G50" s="24" t="s">
        <v>23</v>
      </c>
      <c r="H50" s="24" t="s">
        <v>35</v>
      </c>
      <c r="I50" s="24" t="s">
        <v>24</v>
      </c>
      <c r="K50" s="25" t="s">
        <v>19</v>
      </c>
      <c r="L50" s="26" t="s">
        <v>20</v>
      </c>
      <c r="M50" s="26" t="s">
        <v>21</v>
      </c>
      <c r="N50" s="26" t="s">
        <v>22</v>
      </c>
      <c r="O50" s="26" t="s">
        <v>23</v>
      </c>
      <c r="P50" s="26" t="s">
        <v>25</v>
      </c>
      <c r="Q50" s="26" t="s">
        <v>28</v>
      </c>
      <c r="R50" s="25" t="s">
        <v>29</v>
      </c>
    </row>
    <row r="51" spans="2:18" ht="19.95" customHeight="1" x14ac:dyDescent="0.45">
      <c r="B51" s="21" t="s">
        <v>0</v>
      </c>
      <c r="C51" s="27">
        <v>2871</v>
      </c>
      <c r="D51" s="27">
        <v>168.3</v>
      </c>
      <c r="E51" s="27">
        <v>184.8</v>
      </c>
      <c r="F51" s="27">
        <v>201.3</v>
      </c>
      <c r="G51" s="27">
        <v>220</v>
      </c>
      <c r="H51" s="27">
        <v>235.4</v>
      </c>
      <c r="I51" s="27">
        <v>243.1</v>
      </c>
      <c r="K51" s="28">
        <v>2871</v>
      </c>
      <c r="L51" s="29">
        <f>IF($E$10&lt;=20,0,IF(AND(21&lt;=$E$10,$E$10&lt;=60),D51*($E$10-20),IF(TRUE,6732)))</f>
        <v>0</v>
      </c>
      <c r="M51" s="29">
        <f>IF($E$10&lt;=60,0,IF(AND(61&lt;=$E$10,$E$10&lt;=100),E51*($E$10-60),IF(TRUE,7392)))</f>
        <v>0</v>
      </c>
      <c r="N51" s="29">
        <f>IF($E$10&lt;=100,0,IF(AND(101&lt;=$E$10,$E$10&lt;=200),F51*($E$10-100),IF(TRUE,20130)))</f>
        <v>0</v>
      </c>
      <c r="O51" s="29">
        <f>IF($E$10&lt;=200,0,IF(AND(201&lt;=$E$10,$E$10&lt;=600),G51*($E$10-200),IF(TRUE,88000)))</f>
        <v>0</v>
      </c>
      <c r="P51" s="29">
        <f>IF($E$10&lt;=600,0,IF(AND(601&lt;=$E$10,$E$10&lt;=1000),H51*($E$10-600),IF(TRUE,94160)))</f>
        <v>0</v>
      </c>
      <c r="Q51" s="29">
        <f>IF($E$10&lt;=1000,0,IF(1001&lt;=$E$10,I51*($E$10-1000)))</f>
        <v>0</v>
      </c>
      <c r="R51" s="28">
        <f>ROUNDDOWN(SUM(K51:Q51),0)</f>
        <v>2871</v>
      </c>
    </row>
    <row r="52" spans="2:18" ht="19.95" customHeight="1" x14ac:dyDescent="0.45"/>
    <row r="53" spans="2:18" ht="19.95" customHeight="1" x14ac:dyDescent="0.45"/>
    <row r="54" spans="2:18" ht="19.95" customHeight="1" x14ac:dyDescent="0.45"/>
    <row r="55" spans="2:18" ht="19.95" customHeight="1" x14ac:dyDescent="0.45"/>
  </sheetData>
  <sheetProtection algorithmName="SHA-512" hashValue="zMImLy75yJSRD1TETtVvH5JHhos+eBHV0UZmYV5V9w7uU3jwjgC29hzgaPnW0tVq+myryezkJqUFyI4cawGWrA==" saltValue="JQa3EMgiq0ufyIX+cBA9cw==" spinCount="100000" sheet="1" objects="1" scenarios="1"/>
  <mergeCells count="20">
    <mergeCell ref="C28:I28"/>
    <mergeCell ref="D29:I29"/>
    <mergeCell ref="C20:I20"/>
    <mergeCell ref="E5:F5"/>
    <mergeCell ref="B1:G1"/>
    <mergeCell ref="C21:I21"/>
    <mergeCell ref="B48:B49"/>
    <mergeCell ref="C48:I48"/>
    <mergeCell ref="D49:I49"/>
    <mergeCell ref="G14:H14"/>
    <mergeCell ref="F16:G16"/>
    <mergeCell ref="D18:E18"/>
    <mergeCell ref="F18:G18"/>
    <mergeCell ref="B34:B35"/>
    <mergeCell ref="C34:I34"/>
    <mergeCell ref="D35:I35"/>
    <mergeCell ref="B42:B43"/>
    <mergeCell ref="C42:I42"/>
    <mergeCell ref="D43:I43"/>
    <mergeCell ref="B28:B29"/>
  </mergeCells>
  <phoneticPr fontId="1"/>
  <dataValidations count="2">
    <dataValidation type="list" allowBlank="1" showInputMessage="1" showErrorMessage="1" sqref="E5">
      <formula1>"１か月に一回,２か月に一回"</formula1>
    </dataValidation>
    <dataValidation type="whole" allowBlank="1" showInputMessage="1" showErrorMessage="1" sqref="E10">
      <formula1>0</formula1>
      <formula2>100000</formula2>
    </dataValidation>
  </dataValidations>
  <printOptions horizontalCentered="1"/>
  <pageMargins left="0.70866141732283472" right="0.70866141732283472" top="0.55118110236220474" bottom="0.35433070866141736" header="0.31496062992125984" footer="0.31496062992125984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計算表</vt:lpstr>
      <vt:lpstr>計算表!Print_Area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2026-10-14T08:41:51Z</dcterms:created>
  <dcterms:modified xsi:type="dcterms:W3CDTF">2026-10-15T01:41:48Z</dcterms:modified>
</cp:coreProperties>
</file>