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495" yWindow="135" windowWidth="8490" windowHeight="5775"/>
  </bookViews>
  <sheets>
    <sheet name="統計書用" sheetId="14" r:id="rId1"/>
    <sheet name="S49～" sheetId="1" r:id="rId2"/>
    <sheet name="S35～小学校児童数の推移" sheetId="16" r:id="rId3"/>
  </sheets>
  <definedNames>
    <definedName name="_xlnm.Print_Titles" localSheetId="2">'S35～小学校児童数の推移'!$A:$A</definedName>
    <definedName name="_xlnm.Print_Titles" localSheetId="1">'S49～'!$1:$4</definedName>
    <definedName name="_xlnm.Print_Titles" localSheetId="0">統計書用!$1:$4</definedName>
  </definedNames>
  <calcPr calcId="162913"/>
</workbook>
</file>

<file path=xl/calcChain.xml><?xml version="1.0" encoding="utf-8"?>
<calcChain xmlns="http://schemas.openxmlformats.org/spreadsheetml/2006/main">
  <c r="AD67" i="16" l="1"/>
  <c r="AC67" i="16"/>
  <c r="AE67" i="16" s="1"/>
  <c r="AB67" i="16"/>
  <c r="Y67" i="16"/>
  <c r="V67" i="16"/>
  <c r="S67" i="16"/>
  <c r="P67" i="16"/>
  <c r="M67" i="16"/>
  <c r="J67" i="16"/>
  <c r="G67" i="16"/>
  <c r="D67" i="16"/>
  <c r="AD66" i="16" l="1"/>
  <c r="AC66" i="16"/>
  <c r="AE66" i="16" s="1"/>
  <c r="AB66" i="16"/>
  <c r="Y66" i="16"/>
  <c r="V66" i="16"/>
  <c r="S66" i="16"/>
  <c r="P66" i="16"/>
  <c r="M66" i="16"/>
  <c r="J66" i="16"/>
  <c r="G66" i="16"/>
  <c r="D66" i="16"/>
  <c r="AD68" i="16" l="1"/>
  <c r="AC68" i="16"/>
  <c r="AB68" i="16"/>
  <c r="Y68" i="16"/>
  <c r="V68" i="16"/>
  <c r="S68" i="16"/>
  <c r="P68" i="16"/>
  <c r="M68" i="16"/>
  <c r="J68" i="16"/>
  <c r="G68" i="16"/>
  <c r="D68" i="16"/>
  <c r="AE68" i="16" l="1"/>
  <c r="AD65" i="16"/>
  <c r="AC65" i="16"/>
  <c r="AE65" i="16" s="1"/>
  <c r="AB65" i="16"/>
  <c r="Y65" i="16"/>
  <c r="V65" i="16"/>
  <c r="S65" i="16"/>
  <c r="P65" i="16"/>
  <c r="M65" i="16"/>
  <c r="J65" i="16"/>
  <c r="G65" i="16"/>
  <c r="D65" i="16"/>
  <c r="AD63" i="16" l="1"/>
  <c r="AC63" i="16"/>
  <c r="AB63" i="16"/>
  <c r="Y63" i="16"/>
  <c r="V63" i="16"/>
  <c r="S63" i="16"/>
  <c r="P63" i="16"/>
  <c r="M63" i="16"/>
  <c r="J63" i="16"/>
  <c r="G63" i="16"/>
  <c r="D63" i="16"/>
  <c r="AE63" i="16" l="1"/>
  <c r="AD64" i="16"/>
  <c r="AC64" i="16"/>
  <c r="AB64" i="16"/>
  <c r="Y64" i="16"/>
  <c r="V64" i="16"/>
  <c r="S64" i="16"/>
  <c r="P64" i="16"/>
  <c r="M64" i="16"/>
  <c r="J64" i="16"/>
  <c r="G64" i="16"/>
  <c r="D64" i="16"/>
  <c r="AE64" i="16" l="1"/>
  <c r="AD62" i="16"/>
  <c r="AC62" i="16"/>
  <c r="AD61" i="16"/>
  <c r="AC61" i="16"/>
  <c r="AB61" i="16"/>
  <c r="Y61" i="16"/>
  <c r="V61" i="16"/>
  <c r="S61" i="16"/>
  <c r="P61" i="16"/>
  <c r="M61" i="16"/>
  <c r="J61" i="16"/>
  <c r="G61" i="16"/>
  <c r="D61" i="16"/>
  <c r="AE61" i="16" l="1"/>
  <c r="AB62" i="16"/>
  <c r="Y62" i="16"/>
  <c r="V62" i="16"/>
  <c r="S62" i="16"/>
  <c r="P62" i="16"/>
  <c r="M62" i="16"/>
  <c r="J62" i="16"/>
  <c r="G62" i="16"/>
  <c r="D62" i="16"/>
  <c r="AD60" i="16"/>
  <c r="AC60" i="16"/>
  <c r="AB60" i="16"/>
  <c r="Y60" i="16"/>
  <c r="V60" i="16"/>
  <c r="S60" i="16"/>
  <c r="P60" i="16"/>
  <c r="M60" i="16"/>
  <c r="J60" i="16"/>
  <c r="G60" i="16"/>
  <c r="D60" i="16"/>
  <c r="AD59" i="16"/>
  <c r="AC59" i="16"/>
  <c r="AE59" i="16" s="1"/>
  <c r="AB59" i="16"/>
  <c r="Y59" i="16"/>
  <c r="V59" i="16"/>
  <c r="S59" i="16"/>
  <c r="P59" i="16"/>
  <c r="M59" i="16"/>
  <c r="J59" i="16"/>
  <c r="G59" i="16"/>
  <c r="D59" i="16"/>
  <c r="AD58" i="16"/>
  <c r="AC58" i="16"/>
  <c r="AB58" i="16"/>
  <c r="Y58" i="16"/>
  <c r="V58" i="16"/>
  <c r="S58" i="16"/>
  <c r="P58" i="16"/>
  <c r="M58" i="16"/>
  <c r="J58" i="16"/>
  <c r="G58" i="16"/>
  <c r="D58" i="16"/>
  <c r="AD57" i="16"/>
  <c r="AC57" i="16"/>
  <c r="AE57" i="16" s="1"/>
  <c r="AB57" i="16"/>
  <c r="Y57" i="16"/>
  <c r="V57" i="16"/>
  <c r="S57" i="16"/>
  <c r="P57" i="16"/>
  <c r="M57" i="16"/>
  <c r="J57" i="16"/>
  <c r="G57" i="16"/>
  <c r="D57" i="16"/>
  <c r="AD56" i="16"/>
  <c r="AC56" i="16"/>
  <c r="AB56" i="16"/>
  <c r="Y56" i="16"/>
  <c r="V56" i="16"/>
  <c r="S56" i="16"/>
  <c r="P56" i="16"/>
  <c r="M56" i="16"/>
  <c r="J56" i="16"/>
  <c r="G56" i="16"/>
  <c r="D56" i="16"/>
  <c r="AD55" i="16"/>
  <c r="AC55" i="16"/>
  <c r="AE55" i="16" s="1"/>
  <c r="AB55" i="16"/>
  <c r="Y55" i="16"/>
  <c r="V55" i="16"/>
  <c r="S55" i="16"/>
  <c r="P55" i="16"/>
  <c r="M55" i="16"/>
  <c r="J55" i="16"/>
  <c r="G55" i="16"/>
  <c r="D55" i="16"/>
  <c r="AD54" i="16"/>
  <c r="AC54" i="16"/>
  <c r="AE54" i="16" s="1"/>
  <c r="AB54" i="16"/>
  <c r="Y54" i="16"/>
  <c r="V54" i="16"/>
  <c r="S54" i="16"/>
  <c r="P54" i="16"/>
  <c r="M54" i="16"/>
  <c r="J54" i="16"/>
  <c r="G54" i="16"/>
  <c r="D54" i="16"/>
  <c r="AD53" i="16"/>
  <c r="AC53" i="16"/>
  <c r="AE53" i="16" s="1"/>
  <c r="AB53" i="16"/>
  <c r="Y53" i="16"/>
  <c r="V53" i="16"/>
  <c r="S53" i="16"/>
  <c r="P53" i="16"/>
  <c r="M53" i="16"/>
  <c r="J53" i="16"/>
  <c r="G53" i="16"/>
  <c r="D53" i="16"/>
  <c r="AD52" i="16"/>
  <c r="AC52" i="16"/>
  <c r="AE52" i="16" s="1"/>
  <c r="AB52" i="16"/>
  <c r="Y52" i="16"/>
  <c r="V52" i="16"/>
  <c r="S52" i="16"/>
  <c r="P52" i="16"/>
  <c r="M52" i="16"/>
  <c r="J52" i="16"/>
  <c r="G52" i="16"/>
  <c r="D52" i="16"/>
  <c r="AD51" i="16"/>
  <c r="AC51" i="16"/>
  <c r="AE51" i="16" s="1"/>
  <c r="AB51" i="16"/>
  <c r="Y51" i="16"/>
  <c r="V51" i="16"/>
  <c r="S51" i="16"/>
  <c r="P51" i="16"/>
  <c r="M51" i="16"/>
  <c r="J51" i="16"/>
  <c r="G51" i="16"/>
  <c r="D51" i="16"/>
  <c r="AD50" i="16"/>
  <c r="AC50" i="16"/>
  <c r="AB50" i="16"/>
  <c r="Y50" i="16"/>
  <c r="V50" i="16"/>
  <c r="S50" i="16"/>
  <c r="P50" i="16"/>
  <c r="M50" i="16"/>
  <c r="J50" i="16"/>
  <c r="G50" i="16"/>
  <c r="D50" i="16"/>
  <c r="AD49" i="16"/>
  <c r="AC49" i="16"/>
  <c r="AB49" i="16"/>
  <c r="Y49" i="16"/>
  <c r="V49" i="16"/>
  <c r="S49" i="16"/>
  <c r="P49" i="16"/>
  <c r="M49" i="16"/>
  <c r="J49" i="16"/>
  <c r="G49" i="16"/>
  <c r="D49" i="16"/>
  <c r="AD48" i="16"/>
  <c r="AC48" i="16"/>
  <c r="AB48" i="16"/>
  <c r="Y48" i="16"/>
  <c r="V48" i="16"/>
  <c r="S48" i="16"/>
  <c r="P48" i="16"/>
  <c r="M48" i="16"/>
  <c r="J48" i="16"/>
  <c r="G48" i="16"/>
  <c r="D48" i="16"/>
  <c r="AD47" i="16"/>
  <c r="AC47" i="16"/>
  <c r="AE47" i="16" s="1"/>
  <c r="AB47" i="16"/>
  <c r="Y47" i="16"/>
  <c r="V47" i="16"/>
  <c r="S47" i="16"/>
  <c r="P47" i="16"/>
  <c r="M47" i="16"/>
  <c r="J47" i="16"/>
  <c r="G47" i="16"/>
  <c r="D47" i="16"/>
  <c r="AD46" i="16"/>
  <c r="AC46" i="16"/>
  <c r="AB46" i="16"/>
  <c r="Y46" i="16"/>
  <c r="V46" i="16"/>
  <c r="S46" i="16"/>
  <c r="P46" i="16"/>
  <c r="M46" i="16"/>
  <c r="J46" i="16"/>
  <c r="G46" i="16"/>
  <c r="D46" i="16"/>
  <c r="AD45" i="16"/>
  <c r="AC45" i="16"/>
  <c r="AE45" i="16" s="1"/>
  <c r="AB45" i="16"/>
  <c r="Y45" i="16"/>
  <c r="V45" i="16"/>
  <c r="S45" i="16"/>
  <c r="P45" i="16"/>
  <c r="M45" i="16"/>
  <c r="J45" i="16"/>
  <c r="G45" i="16"/>
  <c r="D45" i="16"/>
  <c r="AD44" i="16"/>
  <c r="AC44" i="16"/>
  <c r="AB44" i="16"/>
  <c r="Y44" i="16"/>
  <c r="V44" i="16"/>
  <c r="S44" i="16"/>
  <c r="P44" i="16"/>
  <c r="M44" i="16"/>
  <c r="J44" i="16"/>
  <c r="G44" i="16"/>
  <c r="D44" i="16"/>
  <c r="AD43" i="16"/>
  <c r="AC43" i="16"/>
  <c r="AE43" i="16" s="1"/>
  <c r="AB43" i="16"/>
  <c r="Y43" i="16"/>
  <c r="V43" i="16"/>
  <c r="S43" i="16"/>
  <c r="P43" i="16"/>
  <c r="M43" i="16"/>
  <c r="J43" i="16"/>
  <c r="G43" i="16"/>
  <c r="D43" i="16"/>
  <c r="AD42" i="16"/>
  <c r="AC42" i="16"/>
  <c r="AE42" i="16" s="1"/>
  <c r="AB42" i="16"/>
  <c r="Y42" i="16"/>
  <c r="V42" i="16"/>
  <c r="S42" i="16"/>
  <c r="P42" i="16"/>
  <c r="M42" i="16"/>
  <c r="J42" i="16"/>
  <c r="G42" i="16"/>
  <c r="D42" i="16"/>
  <c r="AD41" i="16"/>
  <c r="AC41" i="16"/>
  <c r="AB41" i="16"/>
  <c r="Y41" i="16"/>
  <c r="V41" i="16"/>
  <c r="S41" i="16"/>
  <c r="P41" i="16"/>
  <c r="M41" i="16"/>
  <c r="J41" i="16"/>
  <c r="G41" i="16"/>
  <c r="D41" i="16"/>
  <c r="AD40" i="16"/>
  <c r="AC40" i="16"/>
  <c r="AB40" i="16"/>
  <c r="Y40" i="16"/>
  <c r="V40" i="16"/>
  <c r="S40" i="16"/>
  <c r="P40" i="16"/>
  <c r="M40" i="16"/>
  <c r="J40" i="16"/>
  <c r="G40" i="16"/>
  <c r="D40" i="16"/>
  <c r="AD39" i="16"/>
  <c r="AC39" i="16"/>
  <c r="AE39" i="16" s="1"/>
  <c r="AB39" i="16"/>
  <c r="Y39" i="16"/>
  <c r="V39" i="16"/>
  <c r="S39" i="16"/>
  <c r="P39" i="16"/>
  <c r="M39" i="16"/>
  <c r="J39" i="16"/>
  <c r="G39" i="16"/>
  <c r="D39" i="16"/>
  <c r="AD38" i="16"/>
  <c r="AC38" i="16"/>
  <c r="AB38" i="16"/>
  <c r="Y38" i="16"/>
  <c r="V38" i="16"/>
  <c r="S38" i="16"/>
  <c r="P38" i="16"/>
  <c r="M38" i="16"/>
  <c r="J38" i="16"/>
  <c r="G38" i="16"/>
  <c r="D38" i="16"/>
  <c r="AD37" i="16"/>
  <c r="AC37" i="16"/>
  <c r="AB37" i="16"/>
  <c r="Y37" i="16"/>
  <c r="V37" i="16"/>
  <c r="S37" i="16"/>
  <c r="P37" i="16"/>
  <c r="M37" i="16"/>
  <c r="J37" i="16"/>
  <c r="G37" i="16"/>
  <c r="D37" i="16"/>
  <c r="AD36" i="16"/>
  <c r="AC36" i="16"/>
  <c r="AB36" i="16"/>
  <c r="Y36" i="16"/>
  <c r="V36" i="16"/>
  <c r="S36" i="16"/>
  <c r="P36" i="16"/>
  <c r="M36" i="16"/>
  <c r="J36" i="16"/>
  <c r="G36" i="16"/>
  <c r="D36" i="16"/>
  <c r="AD35" i="16"/>
  <c r="AC35" i="16"/>
  <c r="AE35" i="16" s="1"/>
  <c r="AB35" i="16"/>
  <c r="Y35" i="16"/>
  <c r="V35" i="16"/>
  <c r="S35" i="16"/>
  <c r="P35" i="16"/>
  <c r="M35" i="16"/>
  <c r="J35" i="16"/>
  <c r="G35" i="16"/>
  <c r="D35" i="16"/>
  <c r="AD34" i="16"/>
  <c r="AC34" i="16"/>
  <c r="AB34" i="16"/>
  <c r="Y34" i="16"/>
  <c r="V34" i="16"/>
  <c r="S34" i="16"/>
  <c r="P34" i="16"/>
  <c r="M34" i="16"/>
  <c r="J34" i="16"/>
  <c r="G34" i="16"/>
  <c r="D34" i="16"/>
  <c r="AD33" i="16"/>
  <c r="AC33" i="16"/>
  <c r="AE33" i="16" s="1"/>
  <c r="AB33" i="16"/>
  <c r="Y33" i="16"/>
  <c r="V33" i="16"/>
  <c r="S33" i="16"/>
  <c r="P33" i="16"/>
  <c r="M33" i="16"/>
  <c r="J33" i="16"/>
  <c r="G33" i="16"/>
  <c r="D33" i="16"/>
  <c r="AD32" i="16"/>
  <c r="AC32" i="16"/>
  <c r="AB32" i="16"/>
  <c r="Y32" i="16"/>
  <c r="V32" i="16"/>
  <c r="S32" i="16"/>
  <c r="P32" i="16"/>
  <c r="M32" i="16"/>
  <c r="J32" i="16"/>
  <c r="G32" i="16"/>
  <c r="D32" i="16"/>
  <c r="AD31" i="16"/>
  <c r="AC31" i="16"/>
  <c r="AE31" i="16" s="1"/>
  <c r="AB31" i="16"/>
  <c r="Y31" i="16"/>
  <c r="V31" i="16"/>
  <c r="S31" i="16"/>
  <c r="P31" i="16"/>
  <c r="M31" i="16"/>
  <c r="J31" i="16"/>
  <c r="G31" i="16"/>
  <c r="D31" i="16"/>
  <c r="AD30" i="16"/>
  <c r="AC30" i="16"/>
  <c r="AE30" i="16" s="1"/>
  <c r="AB30" i="16"/>
  <c r="Y30" i="16"/>
  <c r="V30" i="16"/>
  <c r="S30" i="16"/>
  <c r="P30" i="16"/>
  <c r="M30" i="16"/>
  <c r="J30" i="16"/>
  <c r="G30" i="16"/>
  <c r="D30" i="16"/>
  <c r="AD29" i="16"/>
  <c r="AC29" i="16"/>
  <c r="AB29" i="16"/>
  <c r="Y29" i="16"/>
  <c r="V29" i="16"/>
  <c r="S29" i="16"/>
  <c r="P29" i="16"/>
  <c r="M29" i="16"/>
  <c r="J29" i="16"/>
  <c r="G29" i="16"/>
  <c r="D29" i="16"/>
  <c r="AD28" i="16"/>
  <c r="AC28" i="16"/>
  <c r="AE28" i="16" s="1"/>
  <c r="AB28" i="16"/>
  <c r="Y28" i="16"/>
  <c r="V28" i="16"/>
  <c r="S28" i="16"/>
  <c r="P28" i="16"/>
  <c r="M28" i="16"/>
  <c r="J28" i="16"/>
  <c r="G28" i="16"/>
  <c r="D28" i="16"/>
  <c r="AD27" i="16"/>
  <c r="AC27" i="16"/>
  <c r="AE27" i="16" s="1"/>
  <c r="AB27" i="16"/>
  <c r="Y27" i="16"/>
  <c r="V27" i="16"/>
  <c r="S27" i="16"/>
  <c r="P27" i="16"/>
  <c r="M27" i="16"/>
  <c r="J27" i="16"/>
  <c r="G27" i="16"/>
  <c r="D27" i="16"/>
  <c r="AD26" i="16"/>
  <c r="AC26" i="16"/>
  <c r="AB26" i="16"/>
  <c r="Y26" i="16"/>
  <c r="V26" i="16"/>
  <c r="S26" i="16"/>
  <c r="P26" i="16"/>
  <c r="M26" i="16"/>
  <c r="J26" i="16"/>
  <c r="G26" i="16"/>
  <c r="D26" i="16"/>
  <c r="AD25" i="16"/>
  <c r="AC25" i="16"/>
  <c r="AB25" i="16"/>
  <c r="Y25" i="16"/>
  <c r="V25" i="16"/>
  <c r="S25" i="16"/>
  <c r="P25" i="16"/>
  <c r="M25" i="16"/>
  <c r="J25" i="16"/>
  <c r="G25" i="16"/>
  <c r="D25" i="16"/>
  <c r="AD24" i="16"/>
  <c r="AC24" i="16"/>
  <c r="AB24" i="16"/>
  <c r="Y24" i="16"/>
  <c r="V24" i="16"/>
  <c r="S24" i="16"/>
  <c r="P24" i="16"/>
  <c r="M24" i="16"/>
  <c r="J24" i="16"/>
  <c r="G24" i="16"/>
  <c r="D24" i="16"/>
  <c r="AD23" i="16"/>
  <c r="AC23" i="16"/>
  <c r="AB23" i="16"/>
  <c r="Y23" i="16"/>
  <c r="V23" i="16"/>
  <c r="S23" i="16"/>
  <c r="P23" i="16"/>
  <c r="M23" i="16"/>
  <c r="J23" i="16"/>
  <c r="G23" i="16"/>
  <c r="D23" i="16"/>
  <c r="AD22" i="16"/>
  <c r="AC22" i="16"/>
  <c r="AB22" i="16"/>
  <c r="Y22" i="16"/>
  <c r="V22" i="16"/>
  <c r="S22" i="16"/>
  <c r="P22" i="16"/>
  <c r="M22" i="16"/>
  <c r="J22" i="16"/>
  <c r="G22" i="16"/>
  <c r="D22" i="16"/>
  <c r="AD21" i="16"/>
  <c r="AC21" i="16"/>
  <c r="AE21" i="16" s="1"/>
  <c r="AB21" i="16"/>
  <c r="Y21" i="16"/>
  <c r="V21" i="16"/>
  <c r="S21" i="16"/>
  <c r="P21" i="16"/>
  <c r="M21" i="16"/>
  <c r="J21" i="16"/>
  <c r="G21" i="16"/>
  <c r="D21" i="16"/>
  <c r="AD20" i="16"/>
  <c r="AC20" i="16"/>
  <c r="AB20" i="16"/>
  <c r="Y20" i="16"/>
  <c r="V20" i="16"/>
  <c r="S20" i="16"/>
  <c r="P20" i="16"/>
  <c r="M20" i="16"/>
  <c r="J20" i="16"/>
  <c r="G20" i="16"/>
  <c r="D20" i="16"/>
  <c r="AD19" i="16"/>
  <c r="AC19" i="16"/>
  <c r="AB19" i="16"/>
  <c r="Y19" i="16"/>
  <c r="V19" i="16"/>
  <c r="S19" i="16"/>
  <c r="P19" i="16"/>
  <c r="M19" i="16"/>
  <c r="J19" i="16"/>
  <c r="G19" i="16"/>
  <c r="D19" i="16"/>
  <c r="AD18" i="16"/>
  <c r="AC18" i="16"/>
  <c r="AB18" i="16"/>
  <c r="Y18" i="16"/>
  <c r="V18" i="16"/>
  <c r="S18" i="16"/>
  <c r="P18" i="16"/>
  <c r="M18" i="16"/>
  <c r="J18" i="16"/>
  <c r="G18" i="16"/>
  <c r="D18" i="16"/>
  <c r="AD17" i="16"/>
  <c r="AC17" i="16"/>
  <c r="AB17" i="16"/>
  <c r="Y17" i="16"/>
  <c r="V17" i="16"/>
  <c r="S17" i="16"/>
  <c r="P17" i="16"/>
  <c r="M17" i="16"/>
  <c r="J17" i="16"/>
  <c r="G17" i="16"/>
  <c r="D17" i="16"/>
  <c r="AB16" i="16"/>
  <c r="X16" i="16"/>
  <c r="AD16" i="16" s="1"/>
  <c r="W16" i="16"/>
  <c r="V16" i="16"/>
  <c r="S16" i="16"/>
  <c r="P16" i="16"/>
  <c r="M16" i="16"/>
  <c r="J16" i="16"/>
  <c r="G16" i="16"/>
  <c r="D16" i="16"/>
  <c r="AB15" i="16"/>
  <c r="X15" i="16"/>
  <c r="AD15" i="16" s="1"/>
  <c r="W15" i="16"/>
  <c r="AC15" i="16" s="1"/>
  <c r="V15" i="16"/>
  <c r="S15" i="16"/>
  <c r="P15" i="16"/>
  <c r="M15" i="16"/>
  <c r="J15" i="16"/>
  <c r="G15" i="16"/>
  <c r="D15" i="16"/>
  <c r="AB14" i="16"/>
  <c r="X14" i="16"/>
  <c r="W14" i="16"/>
  <c r="V14" i="16"/>
  <c r="S14" i="16"/>
  <c r="O14" i="16"/>
  <c r="N14" i="16"/>
  <c r="AC14" i="16" s="1"/>
  <c r="M14" i="16"/>
  <c r="J14" i="16"/>
  <c r="G14" i="16"/>
  <c r="D14" i="16"/>
  <c r="AB13" i="16"/>
  <c r="X13" i="16"/>
  <c r="AD13" i="16" s="1"/>
  <c r="W13" i="16"/>
  <c r="V13" i="16"/>
  <c r="S13" i="16"/>
  <c r="P13" i="16"/>
  <c r="M13" i="16"/>
  <c r="J13" i="16"/>
  <c r="G13" i="16"/>
  <c r="D13" i="16"/>
  <c r="AB12" i="16"/>
  <c r="X12" i="16"/>
  <c r="AD12" i="16" s="1"/>
  <c r="W12" i="16"/>
  <c r="AC12" i="16" s="1"/>
  <c r="AE12" i="16" s="1"/>
  <c r="V12" i="16"/>
  <c r="S12" i="16"/>
  <c r="P12" i="16"/>
  <c r="M12" i="16"/>
  <c r="J12" i="16"/>
  <c r="G12" i="16"/>
  <c r="D12" i="16"/>
  <c r="AB11" i="16"/>
  <c r="X11" i="16"/>
  <c r="W11" i="16"/>
  <c r="V11" i="16"/>
  <c r="S11" i="16"/>
  <c r="P11" i="16"/>
  <c r="L11" i="16"/>
  <c r="K11" i="16"/>
  <c r="J11" i="16"/>
  <c r="G11" i="16"/>
  <c r="D11" i="16"/>
  <c r="AB10" i="16"/>
  <c r="X10" i="16"/>
  <c r="W10" i="16"/>
  <c r="Y10" i="16" s="1"/>
  <c r="V10" i="16"/>
  <c r="S10" i="16"/>
  <c r="P10" i="16"/>
  <c r="L10" i="16"/>
  <c r="K10" i="16"/>
  <c r="J10" i="16"/>
  <c r="F10" i="16"/>
  <c r="E10" i="16"/>
  <c r="G10" i="16" s="1"/>
  <c r="D10" i="16"/>
  <c r="AB9" i="16"/>
  <c r="X9" i="16"/>
  <c r="W9" i="16"/>
  <c r="Y9" i="16" s="1"/>
  <c r="V9" i="16"/>
  <c r="S9" i="16"/>
  <c r="P9" i="16"/>
  <c r="L9" i="16"/>
  <c r="K9" i="16"/>
  <c r="J9" i="16"/>
  <c r="F9" i="16"/>
  <c r="E9" i="16"/>
  <c r="D9" i="16"/>
  <c r="AB8" i="16"/>
  <c r="X8" i="16"/>
  <c r="W8" i="16"/>
  <c r="Y8" i="16" s="1"/>
  <c r="V8" i="16"/>
  <c r="S8" i="16"/>
  <c r="P8" i="16"/>
  <c r="L8" i="16"/>
  <c r="K8" i="16"/>
  <c r="J8" i="16"/>
  <c r="F8" i="16"/>
  <c r="E8" i="16"/>
  <c r="G8" i="16" s="1"/>
  <c r="D8" i="16"/>
  <c r="AA7" i="16"/>
  <c r="Z7" i="16"/>
  <c r="X7" i="16"/>
  <c r="W7" i="16"/>
  <c r="V7" i="16"/>
  <c r="S7" i="16"/>
  <c r="P7" i="16"/>
  <c r="L7" i="16"/>
  <c r="K7" i="16"/>
  <c r="J7" i="16"/>
  <c r="F7" i="16"/>
  <c r="E7" i="16"/>
  <c r="G7" i="16" s="1"/>
  <c r="D7" i="16"/>
  <c r="AA6" i="16"/>
  <c r="Z6" i="16"/>
  <c r="X6" i="16"/>
  <c r="W6" i="16"/>
  <c r="Y6" i="16" s="1"/>
  <c r="V6" i="16"/>
  <c r="S6" i="16"/>
  <c r="P6" i="16"/>
  <c r="L6" i="16"/>
  <c r="K6" i="16"/>
  <c r="M6" i="16" s="1"/>
  <c r="J6" i="16"/>
  <c r="F6" i="16"/>
  <c r="E6" i="16"/>
  <c r="D6" i="16"/>
  <c r="AA5" i="16"/>
  <c r="Z5" i="16"/>
  <c r="X5" i="16"/>
  <c r="W5" i="16"/>
  <c r="Y5" i="16" s="1"/>
  <c r="V5" i="16"/>
  <c r="S5" i="16"/>
  <c r="P5" i="16"/>
  <c r="L5" i="16"/>
  <c r="K5" i="16"/>
  <c r="M5" i="16" s="1"/>
  <c r="J5" i="16"/>
  <c r="F5" i="16"/>
  <c r="E5" i="16"/>
  <c r="D5" i="16"/>
  <c r="Y7" i="16" l="1"/>
  <c r="Y11" i="16"/>
  <c r="Y16" i="16"/>
  <c r="AE17" i="16"/>
  <c r="AD11" i="16"/>
  <c r="M7" i="16"/>
  <c r="Y13" i="16"/>
  <c r="AE24" i="16"/>
  <c r="AE36" i="16"/>
  <c r="AE48" i="16"/>
  <c r="AE60" i="16"/>
  <c r="AE23" i="16"/>
  <c r="AE22" i="16"/>
  <c r="AE34" i="16"/>
  <c r="AE46" i="16"/>
  <c r="AE58" i="16"/>
  <c r="AB6" i="16"/>
  <c r="AD8" i="16"/>
  <c r="AE19" i="16"/>
  <c r="AE18" i="16"/>
  <c r="AE29" i="16"/>
  <c r="AE41" i="16"/>
  <c r="AE40" i="16"/>
  <c r="AD14" i="16"/>
  <c r="AE14" i="16" s="1"/>
  <c r="AD6" i="16"/>
  <c r="AC11" i="16"/>
  <c r="M8" i="16"/>
  <c r="M10" i="16"/>
  <c r="Y14" i="16"/>
  <c r="AE25" i="16"/>
  <c r="AE37" i="16"/>
  <c r="AE49" i="16"/>
  <c r="AD7" i="16"/>
  <c r="AE20" i="16"/>
  <c r="AE32" i="16"/>
  <c r="AE44" i="16"/>
  <c r="AE56" i="16"/>
  <c r="G6" i="16"/>
  <c r="AC7" i="16"/>
  <c r="M11" i="16"/>
  <c r="AC8" i="16"/>
  <c r="AE8" i="16" s="1"/>
  <c r="AC5" i="16"/>
  <c r="AC9" i="16"/>
  <c r="AD10" i="16"/>
  <c r="AB7" i="16"/>
  <c r="AD5" i="16"/>
  <c r="Y15" i="16"/>
  <c r="AC16" i="16"/>
  <c r="AE16" i="16" s="1"/>
  <c r="AD9" i="16"/>
  <c r="AC10" i="16"/>
  <c r="AC13" i="16"/>
  <c r="AE13" i="16" s="1"/>
  <c r="AB5" i="16"/>
  <c r="G5" i="16"/>
  <c r="Y12" i="16"/>
  <c r="AC6" i="16"/>
  <c r="M9" i="16"/>
  <c r="AE26" i="16"/>
  <c r="AE38" i="16"/>
  <c r="AE50" i="16"/>
  <c r="AE62" i="16"/>
  <c r="AE15" i="16"/>
  <c r="P14" i="16"/>
  <c r="G9" i="16"/>
  <c r="AE7" i="16" l="1"/>
  <c r="AE11" i="16"/>
  <c r="AE6" i="16"/>
  <c r="AE9" i="16"/>
  <c r="AE5" i="16"/>
  <c r="AE10" i="16"/>
</calcChain>
</file>

<file path=xl/sharedStrings.xml><?xml version="1.0" encoding="utf-8"?>
<sst xmlns="http://schemas.openxmlformats.org/spreadsheetml/2006/main" count="110" uniqueCount="56">
  <si>
    <t>★小学校の概要</t>
  </si>
  <si>
    <t>（各年５月１日現在）</t>
  </si>
  <si>
    <t>総数</t>
  </si>
  <si>
    <t>男</t>
  </si>
  <si>
    <t>女</t>
  </si>
  <si>
    <t>職員数</t>
    <phoneticPr fontId="7"/>
  </si>
  <si>
    <t>玉川小学校</t>
    <rPh sb="2" eb="5">
      <t>ショウガッコウ</t>
    </rPh>
    <phoneticPr fontId="7"/>
  </si>
  <si>
    <t>泉野小学校</t>
    <rPh sb="2" eb="5">
      <t>ショウガッコウ</t>
    </rPh>
    <phoneticPr fontId="7"/>
  </si>
  <si>
    <t>金沢小学校</t>
    <rPh sb="2" eb="5">
      <t>ショウガッコウ</t>
    </rPh>
    <phoneticPr fontId="7"/>
  </si>
  <si>
    <t>湖東小学校</t>
    <rPh sb="2" eb="5">
      <t>ショウガッコウ</t>
    </rPh>
    <phoneticPr fontId="7"/>
  </si>
  <si>
    <t>北山小学校</t>
    <rPh sb="2" eb="5">
      <t>ショウガッコウ</t>
    </rPh>
    <phoneticPr fontId="7"/>
  </si>
  <si>
    <t>永明小学校</t>
    <phoneticPr fontId="7"/>
  </si>
  <si>
    <t>宮川小学校</t>
    <phoneticPr fontId="7"/>
  </si>
  <si>
    <t>米沢小学校</t>
    <phoneticPr fontId="7"/>
  </si>
  <si>
    <t>豊平小学校</t>
    <phoneticPr fontId="7"/>
  </si>
  <si>
    <t>教員数</t>
    <phoneticPr fontId="7"/>
  </si>
  <si>
    <t>昭和49年</t>
    <phoneticPr fontId="7"/>
  </si>
  <si>
    <t>平成元年</t>
    <phoneticPr fontId="7"/>
  </si>
  <si>
    <t>区分</t>
    <rPh sb="0" eb="2">
      <t>クブン</t>
    </rPh>
    <phoneticPr fontId="7"/>
  </si>
  <si>
    <t xml:space="preserve">    年</t>
    <phoneticPr fontId="7"/>
  </si>
  <si>
    <t>★小学校の概要</t>
    <phoneticPr fontId="7"/>
  </si>
  <si>
    <t>（各年5月1日現在）</t>
    <phoneticPr fontId="7"/>
  </si>
  <si>
    <t>教員数</t>
    <phoneticPr fontId="7"/>
  </si>
  <si>
    <t>小学校児童数の推移</t>
    <rPh sb="0" eb="3">
      <t>ショウガッコウ</t>
    </rPh>
    <rPh sb="3" eb="5">
      <t>ジドウ</t>
    </rPh>
    <rPh sb="5" eb="6">
      <t>スウ</t>
    </rPh>
    <rPh sb="7" eb="9">
      <t>スイイ</t>
    </rPh>
    <phoneticPr fontId="16"/>
  </si>
  <si>
    <t>年</t>
    <rPh sb="0" eb="1">
      <t>ネン</t>
    </rPh>
    <phoneticPr fontId="16"/>
  </si>
  <si>
    <t>永明小学校</t>
    <rPh sb="0" eb="2">
      <t>エイメイ</t>
    </rPh>
    <rPh sb="2" eb="5">
      <t>ショウガッコウ</t>
    </rPh>
    <phoneticPr fontId="16"/>
  </si>
  <si>
    <t>宮川小学校</t>
    <rPh sb="0" eb="2">
      <t>ミヤガワ</t>
    </rPh>
    <rPh sb="2" eb="5">
      <t>ショウガッコウ</t>
    </rPh>
    <phoneticPr fontId="16"/>
  </si>
  <si>
    <t>米沢小学校</t>
    <rPh sb="0" eb="2">
      <t>ヨネザワ</t>
    </rPh>
    <rPh sb="2" eb="5">
      <t>ショウガッコウ</t>
    </rPh>
    <phoneticPr fontId="16"/>
  </si>
  <si>
    <t>豊平小学校</t>
    <rPh sb="0" eb="2">
      <t>トヨヒラ</t>
    </rPh>
    <rPh sb="2" eb="5">
      <t>ショウガッコウ</t>
    </rPh>
    <phoneticPr fontId="16"/>
  </si>
  <si>
    <t>玉川小学校</t>
    <rPh sb="0" eb="2">
      <t>タマガワ</t>
    </rPh>
    <rPh sb="2" eb="5">
      <t>ショウガッコウ</t>
    </rPh>
    <phoneticPr fontId="16"/>
  </si>
  <si>
    <t>泉野小学校</t>
    <rPh sb="0" eb="2">
      <t>イズミノ</t>
    </rPh>
    <rPh sb="2" eb="5">
      <t>ショウガッコウ</t>
    </rPh>
    <phoneticPr fontId="16"/>
  </si>
  <si>
    <t>金沢小学校</t>
    <rPh sb="0" eb="2">
      <t>カナザワ</t>
    </rPh>
    <rPh sb="2" eb="5">
      <t>ショウガッコウ</t>
    </rPh>
    <phoneticPr fontId="16"/>
  </si>
  <si>
    <t>湖東小学校</t>
    <rPh sb="0" eb="1">
      <t>コ</t>
    </rPh>
    <rPh sb="1" eb="2">
      <t>ヒガシ</t>
    </rPh>
    <rPh sb="2" eb="5">
      <t>ショウガッコウ</t>
    </rPh>
    <phoneticPr fontId="16"/>
  </si>
  <si>
    <t>北山小学校</t>
    <rPh sb="0" eb="2">
      <t>キタヤマ</t>
    </rPh>
    <rPh sb="2" eb="5">
      <t>ショウガッコウ</t>
    </rPh>
    <phoneticPr fontId="16"/>
  </si>
  <si>
    <t>合計</t>
    <rPh sb="0" eb="2">
      <t>ゴウケイ</t>
    </rPh>
    <phoneticPr fontId="16"/>
  </si>
  <si>
    <t>男</t>
    <rPh sb="0" eb="1">
      <t>オトコ</t>
    </rPh>
    <phoneticPr fontId="16"/>
  </si>
  <si>
    <t>女</t>
    <rPh sb="0" eb="1">
      <t>オンナ</t>
    </rPh>
    <phoneticPr fontId="16"/>
  </si>
  <si>
    <t>計</t>
    <rPh sb="0" eb="1">
      <t>ケイ</t>
    </rPh>
    <phoneticPr fontId="16"/>
  </si>
  <si>
    <t>※資料は学校要覧及び学校基本調査（各年5月1日現在）。分校分は、本校へ合算している。</t>
    <rPh sb="1" eb="3">
      <t>シリョウ</t>
    </rPh>
    <rPh sb="4" eb="6">
      <t>ガッコウ</t>
    </rPh>
    <rPh sb="6" eb="8">
      <t>ヨウラン</t>
    </rPh>
    <rPh sb="8" eb="9">
      <t>オヨ</t>
    </rPh>
    <rPh sb="10" eb="12">
      <t>ガッコウ</t>
    </rPh>
    <rPh sb="12" eb="14">
      <t>キホン</t>
    </rPh>
    <rPh sb="14" eb="16">
      <t>チョウサ</t>
    </rPh>
    <rPh sb="17" eb="19">
      <t>カクネン</t>
    </rPh>
    <rPh sb="20" eb="21">
      <t>ガツ</t>
    </rPh>
    <rPh sb="22" eb="23">
      <t>ニチ</t>
    </rPh>
    <rPh sb="23" eb="25">
      <t>ゲンザイ</t>
    </rPh>
    <rPh sb="27" eb="29">
      <t>ブンコウ</t>
    </rPh>
    <rPh sb="29" eb="30">
      <t>ブン</t>
    </rPh>
    <rPh sb="32" eb="34">
      <t>ホンコウ</t>
    </rPh>
    <rPh sb="35" eb="37">
      <t>ガッサン</t>
    </rPh>
    <phoneticPr fontId="16"/>
  </si>
  <si>
    <t>昭和35</t>
    <rPh sb="0" eb="2">
      <t>ショウワ</t>
    </rPh>
    <phoneticPr fontId="14"/>
  </si>
  <si>
    <t>平成元</t>
    <rPh sb="0" eb="2">
      <t>ヘイセイ</t>
    </rPh>
    <rPh sb="2" eb="3">
      <t>ガン</t>
    </rPh>
    <phoneticPr fontId="14"/>
  </si>
  <si>
    <t>【茅野市】</t>
    <rPh sb="1" eb="4">
      <t>チノシ</t>
    </rPh>
    <phoneticPr fontId="14"/>
  </si>
  <si>
    <t>特別支援教室(75条)再掲</t>
    <rPh sb="0" eb="2">
      <t>トクベツ</t>
    </rPh>
    <rPh sb="2" eb="4">
      <t>シエン</t>
    </rPh>
    <rPh sb="4" eb="6">
      <t>キョウシツ</t>
    </rPh>
    <rPh sb="9" eb="10">
      <t>ジョウ</t>
    </rPh>
    <rPh sb="11" eb="12">
      <t>サイ</t>
    </rPh>
    <phoneticPr fontId="14"/>
  </si>
  <si>
    <t>（単位：人）</t>
    <rPh sb="1" eb="3">
      <t>タンイ</t>
    </rPh>
    <rPh sb="4" eb="5">
      <t>ニン</t>
    </rPh>
    <phoneticPr fontId="14"/>
  </si>
  <si>
    <t>校</t>
    <rPh sb="0" eb="1">
      <t>コウ</t>
    </rPh>
    <phoneticPr fontId="14"/>
  </si>
  <si>
    <t>人</t>
    <rPh sb="0" eb="1">
      <t>ニン</t>
    </rPh>
    <phoneticPr fontId="7"/>
  </si>
  <si>
    <t>人</t>
    <rPh sb="0" eb="1">
      <t>ニン</t>
    </rPh>
    <phoneticPr fontId="14"/>
  </si>
  <si>
    <t>級</t>
    <rPh sb="0" eb="1">
      <t>キュウ</t>
    </rPh>
    <phoneticPr fontId="14"/>
  </si>
  <si>
    <t>児童数</t>
    <phoneticPr fontId="7"/>
  </si>
  <si>
    <t>学　級　数</t>
    <phoneticPr fontId="7"/>
  </si>
  <si>
    <t>学 校 数</t>
    <phoneticPr fontId="14"/>
  </si>
  <si>
    <t>令和元年</t>
    <rPh sb="0" eb="1">
      <t>ワ</t>
    </rPh>
    <rPh sb="1" eb="3">
      <t>ガンネン</t>
    </rPh>
    <phoneticPr fontId="14"/>
  </si>
  <si>
    <t>令和元年</t>
    <rPh sb="0" eb="1">
      <t>ワ</t>
    </rPh>
    <rPh sb="1" eb="3">
      <t>ガンネン</t>
    </rPh>
    <phoneticPr fontId="7"/>
  </si>
  <si>
    <t>令和元</t>
    <rPh sb="0" eb="1">
      <t>レイ</t>
    </rPh>
    <rPh sb="1" eb="2">
      <t>ワ</t>
    </rPh>
    <rPh sb="2" eb="3">
      <t>ガン</t>
    </rPh>
    <phoneticPr fontId="14"/>
  </si>
  <si>
    <t>資料：学校基本調査</t>
    <rPh sb="7" eb="9">
      <t>チョウサ</t>
    </rPh>
    <phoneticPr fontId="7"/>
  </si>
  <si>
    <t>平成27年</t>
    <rPh sb="0" eb="1">
      <t>ヘイセイ</t>
    </rPh>
    <rPh sb="3" eb="4">
      <t>ネン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</si>
</sst>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\-#,##0;&quot;-&quot;"/>
    <numFmt numFmtId="177" formatCode="0_);[Red]\(0\)"/>
  </numFmts>
  <fonts count="19">
    <font>
      <sz val="14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7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7"/>
      <name val="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76" fontId="4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5" fillId="0" borderId="0"/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210">
    <xf numFmtId="0" fontId="0" fillId="0" borderId="0" xfId="0"/>
    <xf numFmtId="0" fontId="8" fillId="0" borderId="0" xfId="0" quotePrefix="1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quotePrefix="1" applyFont="1" applyBorder="1" applyAlignment="1">
      <alignment horizontal="left"/>
    </xf>
    <xf numFmtId="0" fontId="8" fillId="0" borderId="0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 vertical="top"/>
    </xf>
    <xf numFmtId="0" fontId="11" fillId="0" borderId="0" xfId="0" applyFont="1"/>
    <xf numFmtId="0" fontId="11" fillId="0" borderId="4" xfId="0" applyFont="1" applyBorder="1" applyAlignment="1">
      <alignment horizontal="center" vertical="center"/>
    </xf>
    <xf numFmtId="41" fontId="11" fillId="0" borderId="5" xfId="5" applyNumberFormat="1" applyFont="1" applyBorder="1" applyAlignment="1">
      <alignment vertical="center"/>
    </xf>
    <xf numFmtId="41" fontId="11" fillId="0" borderId="7" xfId="5" applyNumberFormat="1" applyFont="1" applyBorder="1" applyAlignment="1">
      <alignment vertical="center"/>
    </xf>
    <xf numFmtId="41" fontId="11" fillId="0" borderId="6" xfId="5" applyNumberFormat="1" applyFont="1" applyBorder="1" applyAlignment="1">
      <alignment vertical="center"/>
    </xf>
    <xf numFmtId="41" fontId="11" fillId="0" borderId="4" xfId="0" applyNumberFormat="1" applyFont="1" applyBorder="1" applyAlignment="1">
      <alignment vertical="center"/>
    </xf>
    <xf numFmtId="41" fontId="11" fillId="0" borderId="8" xfId="0" applyNumberFormat="1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41" fontId="11" fillId="0" borderId="10" xfId="5" applyNumberFormat="1" applyFont="1" applyBorder="1" applyAlignment="1">
      <alignment vertical="center"/>
    </xf>
    <xf numFmtId="41" fontId="11" fillId="0" borderId="12" xfId="5" applyNumberFormat="1" applyFont="1" applyBorder="1" applyAlignment="1">
      <alignment vertical="center"/>
    </xf>
    <xf numFmtId="41" fontId="11" fillId="0" borderId="11" xfId="5" applyNumberFormat="1" applyFont="1" applyBorder="1" applyAlignment="1">
      <alignment vertical="center"/>
    </xf>
    <xf numFmtId="41" fontId="11" fillId="0" borderId="9" xfId="0" applyNumberFormat="1" applyFont="1" applyBorder="1" applyAlignment="1">
      <alignment vertical="center"/>
    </xf>
    <xf numFmtId="41" fontId="11" fillId="0" borderId="13" xfId="0" applyNumberFormat="1" applyFont="1" applyBorder="1" applyAlignment="1">
      <alignment vertical="center"/>
    </xf>
    <xf numFmtId="0" fontId="10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10" fillId="0" borderId="0" xfId="0" quotePrefix="1" applyFont="1" applyAlignment="1">
      <alignment horizontal="right"/>
    </xf>
    <xf numFmtId="0" fontId="11" fillId="0" borderId="0" xfId="0" quotePrefix="1" applyFont="1" applyAlignment="1">
      <alignment horizontal="left"/>
    </xf>
    <xf numFmtId="0" fontId="11" fillId="0" borderId="3" xfId="0" quotePrefix="1" applyFont="1" applyBorder="1" applyAlignment="1">
      <alignment horizontal="left"/>
    </xf>
    <xf numFmtId="0" fontId="11" fillId="0" borderId="3" xfId="0" applyFont="1" applyBorder="1"/>
    <xf numFmtId="0" fontId="11" fillId="0" borderId="0" xfId="0" applyFont="1" applyAlignment="1">
      <alignment horizontal="center"/>
    </xf>
    <xf numFmtId="0" fontId="11" fillId="0" borderId="26" xfId="0" quotePrefix="1" applyNumberFormat="1" applyFont="1" applyBorder="1" applyAlignment="1">
      <alignment horizontal="center" vertical="center"/>
    </xf>
    <xf numFmtId="0" fontId="11" fillId="0" borderId="27" xfId="0" quotePrefix="1" applyNumberFormat="1" applyFont="1" applyBorder="1" applyAlignment="1">
      <alignment horizontal="center" vertical="center"/>
    </xf>
    <xf numFmtId="0" fontId="11" fillId="0" borderId="28" xfId="0" quotePrefix="1" applyNumberFormat="1" applyFont="1" applyBorder="1" applyAlignment="1">
      <alignment horizontal="center" vertical="center"/>
    </xf>
    <xf numFmtId="41" fontId="11" fillId="0" borderId="29" xfId="5" applyNumberFormat="1" applyFont="1" applyBorder="1" applyAlignment="1">
      <alignment vertical="center"/>
    </xf>
    <xf numFmtId="41" fontId="11" fillId="0" borderId="31" xfId="5" applyNumberFormat="1" applyFont="1" applyBorder="1" applyAlignment="1">
      <alignment vertical="center"/>
    </xf>
    <xf numFmtId="41" fontId="11" fillId="0" borderId="30" xfId="5" applyNumberFormat="1" applyFont="1" applyBorder="1" applyAlignment="1">
      <alignment vertical="center"/>
    </xf>
    <xf numFmtId="41" fontId="11" fillId="0" borderId="32" xfId="0" applyNumberFormat="1" applyFont="1" applyBorder="1" applyAlignment="1">
      <alignment vertical="center"/>
    </xf>
    <xf numFmtId="41" fontId="11" fillId="0" borderId="33" xfId="0" applyNumberFormat="1" applyFont="1" applyBorder="1" applyAlignment="1">
      <alignment vertical="center"/>
    </xf>
    <xf numFmtId="0" fontId="11" fillId="0" borderId="34" xfId="0" quotePrefix="1" applyNumberFormat="1" applyFont="1" applyBorder="1" applyAlignment="1">
      <alignment horizontal="center" vertical="center"/>
    </xf>
    <xf numFmtId="49" fontId="11" fillId="0" borderId="34" xfId="0" quotePrefix="1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49" fontId="11" fillId="0" borderId="35" xfId="0" applyNumberFormat="1" applyFont="1" applyBorder="1" applyAlignment="1">
      <alignment horizontal="center" vertical="center"/>
    </xf>
    <xf numFmtId="41" fontId="8" fillId="0" borderId="0" xfId="0" applyNumberFormat="1" applyFont="1"/>
    <xf numFmtId="0" fontId="13" fillId="0" borderId="9" xfId="0" applyFont="1" applyBorder="1" applyAlignment="1">
      <alignment horizontal="center" vertical="center"/>
    </xf>
    <xf numFmtId="41" fontId="13" fillId="0" borderId="10" xfId="5" applyNumberFormat="1" applyFont="1" applyBorder="1" applyAlignment="1">
      <alignment vertical="center"/>
    </xf>
    <xf numFmtId="41" fontId="13" fillId="0" borderId="12" xfId="5" applyNumberFormat="1" applyFont="1" applyBorder="1" applyAlignment="1">
      <alignment vertical="center"/>
    </xf>
    <xf numFmtId="41" fontId="13" fillId="0" borderId="11" xfId="5" applyNumberFormat="1" applyFont="1" applyBorder="1" applyAlignment="1">
      <alignment vertical="center"/>
    </xf>
    <xf numFmtId="41" fontId="13" fillId="0" borderId="9" xfId="0" applyNumberFormat="1" applyFont="1" applyBorder="1" applyAlignment="1">
      <alignment vertical="center"/>
    </xf>
    <xf numFmtId="41" fontId="13" fillId="0" borderId="13" xfId="0" applyNumberFormat="1" applyFont="1" applyBorder="1" applyAlignment="1">
      <alignment vertical="center"/>
    </xf>
    <xf numFmtId="3" fontId="13" fillId="0" borderId="0" xfId="0" applyNumberFormat="1" applyFont="1"/>
    <xf numFmtId="0" fontId="13" fillId="0" borderId="0" xfId="0" applyFont="1"/>
    <xf numFmtId="3" fontId="13" fillId="0" borderId="0" xfId="0" applyNumberFormat="1" applyFont="1" applyFill="1" applyBorder="1" applyAlignment="1">
      <alignment horizontal="right"/>
    </xf>
    <xf numFmtId="0" fontId="11" fillId="0" borderId="41" xfId="0" applyFont="1" applyBorder="1" applyAlignment="1">
      <alignment horizontal="right" vertical="center" wrapText="1"/>
    </xf>
    <xf numFmtId="0" fontId="11" fillId="0" borderId="42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13" fillId="0" borderId="0" xfId="0" applyFont="1" applyBorder="1" applyAlignment="1">
      <alignment horizontal="distributed" vertical="center" indent="1"/>
    </xf>
    <xf numFmtId="0" fontId="13" fillId="0" borderId="0" xfId="0" quotePrefix="1" applyFont="1" applyBorder="1" applyAlignment="1">
      <alignment horizontal="distributed" vertical="center" indent="1"/>
    </xf>
    <xf numFmtId="177" fontId="13" fillId="0" borderId="5" xfId="0" applyNumberFormat="1" applyFont="1" applyBorder="1" applyAlignment="1">
      <alignment horizontal="right" vertical="center"/>
    </xf>
    <xf numFmtId="177" fontId="13" fillId="0" borderId="6" xfId="0" applyNumberFormat="1" applyFont="1" applyBorder="1" applyAlignment="1">
      <alignment horizontal="right" vertical="center"/>
    </xf>
    <xf numFmtId="177" fontId="13" fillId="0" borderId="0" xfId="0" applyNumberFormat="1" applyFont="1" applyBorder="1" applyAlignment="1">
      <alignment vertical="center"/>
    </xf>
    <xf numFmtId="177" fontId="11" fillId="0" borderId="5" xfId="0" applyNumberFormat="1" applyFont="1" applyBorder="1" applyAlignment="1">
      <alignment vertical="center"/>
    </xf>
    <xf numFmtId="177" fontId="13" fillId="0" borderId="10" xfId="0" applyNumberFormat="1" applyFont="1" applyBorder="1" applyAlignment="1">
      <alignment vertical="center"/>
    </xf>
    <xf numFmtId="0" fontId="15" fillId="0" borderId="0" xfId="0" applyFont="1" applyBorder="1" applyAlignment="1">
      <alignment horizontal="distributed" vertical="center" indent="1"/>
    </xf>
    <xf numFmtId="0" fontId="15" fillId="0" borderId="0" xfId="0" quotePrefix="1" applyFont="1" applyBorder="1" applyAlignment="1">
      <alignment horizontal="distributed" vertical="center" indent="1"/>
    </xf>
    <xf numFmtId="177" fontId="15" fillId="0" borderId="0" xfId="0" applyNumberFormat="1" applyFont="1" applyBorder="1" applyAlignment="1">
      <alignment vertical="center"/>
    </xf>
    <xf numFmtId="177" fontId="15" fillId="0" borderId="0" xfId="0" applyNumberFormat="1" applyFont="1" applyBorder="1" applyAlignment="1">
      <alignment horizontal="right" vertical="center"/>
    </xf>
    <xf numFmtId="177" fontId="9" fillId="0" borderId="0" xfId="0" applyNumberFormat="1" applyFont="1"/>
    <xf numFmtId="0" fontId="13" fillId="0" borderId="34" xfId="0" quotePrefix="1" applyNumberFormat="1" applyFont="1" applyBorder="1" applyAlignment="1">
      <alignment horizontal="center" vertical="center"/>
    </xf>
    <xf numFmtId="177" fontId="11" fillId="0" borderId="5" xfId="0" applyNumberFormat="1" applyFont="1" applyBorder="1" applyAlignment="1">
      <alignment horizontal="right" vertical="center"/>
    </xf>
    <xf numFmtId="177" fontId="11" fillId="0" borderId="6" xfId="0" applyNumberFormat="1" applyFont="1" applyBorder="1" applyAlignment="1">
      <alignment horizontal="right" vertical="center"/>
    </xf>
    <xf numFmtId="177" fontId="11" fillId="0" borderId="10" xfId="0" applyNumberFormat="1" applyFont="1" applyBorder="1" applyAlignment="1">
      <alignment horizontal="right" vertical="center"/>
    </xf>
    <xf numFmtId="177" fontId="11" fillId="0" borderId="11" xfId="0" applyNumberFormat="1" applyFont="1" applyBorder="1" applyAlignment="1">
      <alignment horizontal="right" vertical="center"/>
    </xf>
    <xf numFmtId="177" fontId="13" fillId="0" borderId="10" xfId="0" applyNumberFormat="1" applyFont="1" applyBorder="1" applyAlignment="1">
      <alignment horizontal="right" vertical="center"/>
    </xf>
    <xf numFmtId="177" fontId="13" fillId="0" borderId="11" xfId="0" applyNumberFormat="1" applyFont="1" applyBorder="1" applyAlignment="1">
      <alignment horizontal="right" vertical="center"/>
    </xf>
    <xf numFmtId="38" fontId="17" fillId="0" borderId="0" xfId="6" applyFont="1">
      <alignment vertical="center"/>
    </xf>
    <xf numFmtId="38" fontId="1" fillId="0" borderId="0" xfId="6" applyFont="1">
      <alignment vertical="center"/>
    </xf>
    <xf numFmtId="38" fontId="17" fillId="0" borderId="59" xfId="6" applyFont="1" applyBorder="1" applyAlignment="1">
      <alignment horizontal="center" vertical="center"/>
    </xf>
    <xf numFmtId="38" fontId="17" fillId="0" borderId="60" xfId="6" applyFont="1" applyBorder="1" applyAlignment="1">
      <alignment horizontal="center" vertical="center"/>
    </xf>
    <xf numFmtId="38" fontId="17" fillId="0" borderId="61" xfId="6" applyFont="1" applyBorder="1" applyAlignment="1">
      <alignment horizontal="center" vertical="center"/>
    </xf>
    <xf numFmtId="38" fontId="17" fillId="0" borderId="44" xfId="6" applyFont="1" applyBorder="1" applyAlignment="1">
      <alignment horizontal="right" vertical="center"/>
    </xf>
    <xf numFmtId="38" fontId="17" fillId="0" borderId="62" xfId="6" applyFont="1" applyBorder="1">
      <alignment vertical="center"/>
    </xf>
    <xf numFmtId="38" fontId="17" fillId="0" borderId="0" xfId="6" applyFont="1" applyBorder="1">
      <alignment vertical="center"/>
    </xf>
    <xf numFmtId="38" fontId="17" fillId="0" borderId="63" xfId="6" applyFont="1" applyBorder="1">
      <alignment vertical="center"/>
    </xf>
    <xf numFmtId="38" fontId="17" fillId="0" borderId="0" xfId="6" applyFont="1" applyFill="1" applyBorder="1">
      <alignment vertical="center"/>
    </xf>
    <xf numFmtId="0" fontId="11" fillId="0" borderId="29" xfId="0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38" fontId="17" fillId="0" borderId="0" xfId="6" applyFont="1" applyAlignment="1">
      <alignment horizontal="right" vertical="center"/>
    </xf>
    <xf numFmtId="0" fontId="11" fillId="0" borderId="67" xfId="0" quotePrefix="1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1" fontId="13" fillId="0" borderId="5" xfId="5" applyNumberFormat="1" applyFont="1" applyBorder="1" applyAlignment="1">
      <alignment vertical="center"/>
    </xf>
    <xf numFmtId="41" fontId="13" fillId="0" borderId="7" xfId="5" applyNumberFormat="1" applyFont="1" applyBorder="1" applyAlignment="1">
      <alignment vertical="center"/>
    </xf>
    <xf numFmtId="41" fontId="13" fillId="0" borderId="6" xfId="5" applyNumberFormat="1" applyFont="1" applyBorder="1" applyAlignment="1">
      <alignment vertical="center"/>
    </xf>
    <xf numFmtId="41" fontId="13" fillId="0" borderId="4" xfId="0" applyNumberFormat="1" applyFont="1" applyBorder="1" applyAlignment="1">
      <alignment vertical="center"/>
    </xf>
    <xf numFmtId="41" fontId="13" fillId="0" borderId="8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top"/>
    </xf>
    <xf numFmtId="177" fontId="13" fillId="0" borderId="68" xfId="0" applyNumberFormat="1" applyFont="1" applyBorder="1" applyAlignment="1">
      <alignment vertical="center"/>
    </xf>
    <xf numFmtId="0" fontId="10" fillId="0" borderId="11" xfId="0" applyFont="1" applyBorder="1" applyAlignment="1">
      <alignment horizontal="center" vertical="center" wrapText="1"/>
    </xf>
    <xf numFmtId="177" fontId="11" fillId="0" borderId="72" xfId="0" applyNumberFormat="1" applyFont="1" applyBorder="1" applyAlignment="1">
      <alignment vertical="center"/>
    </xf>
    <xf numFmtId="177" fontId="13" fillId="0" borderId="6" xfId="0" applyNumberFormat="1" applyFont="1" applyBorder="1" applyAlignment="1">
      <alignment vertical="center"/>
    </xf>
    <xf numFmtId="0" fontId="11" fillId="0" borderId="0" xfId="0" applyFont="1" applyFill="1"/>
    <xf numFmtId="38" fontId="17" fillId="0" borderId="0" xfId="6" applyFont="1" applyFill="1">
      <alignment vertical="center"/>
    </xf>
    <xf numFmtId="38" fontId="18" fillId="0" borderId="0" xfId="6" applyFont="1">
      <alignment vertical="center"/>
    </xf>
    <xf numFmtId="38" fontId="18" fillId="0" borderId="0" xfId="6" applyFont="1" applyAlignment="1">
      <alignment horizontal="right"/>
    </xf>
    <xf numFmtId="0" fontId="12" fillId="0" borderId="46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center" vertical="center" justifyLastLine="1"/>
    </xf>
    <xf numFmtId="0" fontId="11" fillId="0" borderId="12" xfId="0" applyFont="1" applyBorder="1" applyAlignment="1">
      <alignment horizontal="center" vertical="center" justifyLastLine="1"/>
    </xf>
    <xf numFmtId="0" fontId="11" fillId="0" borderId="11" xfId="0" applyFont="1" applyBorder="1" applyAlignment="1">
      <alignment horizontal="center" vertical="center" justifyLastLine="1"/>
    </xf>
    <xf numFmtId="0" fontId="12" fillId="0" borderId="25" xfId="0" applyFont="1" applyBorder="1" applyAlignment="1">
      <alignment horizontal="right" vertical="center" wrapText="1" justifyLastLine="1"/>
    </xf>
    <xf numFmtId="0" fontId="12" fillId="0" borderId="45" xfId="0" applyFont="1" applyBorder="1" applyAlignment="1">
      <alignment horizontal="right" vertical="center" justifyLastLine="1"/>
    </xf>
    <xf numFmtId="0" fontId="12" fillId="0" borderId="47" xfId="0" applyFont="1" applyBorder="1" applyAlignment="1">
      <alignment horizontal="right" vertical="center" justifyLastLine="1"/>
    </xf>
    <xf numFmtId="0" fontId="12" fillId="0" borderId="46" xfId="0" applyFont="1" applyBorder="1" applyAlignment="1">
      <alignment horizontal="right" vertical="center" justifyLastLine="1"/>
    </xf>
    <xf numFmtId="0" fontId="12" fillId="0" borderId="25" xfId="0" applyFont="1" applyBorder="1" applyAlignment="1">
      <alignment horizontal="right" vertical="center"/>
    </xf>
    <xf numFmtId="0" fontId="12" fillId="0" borderId="24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2" borderId="0" xfId="0" applyFont="1" applyFill="1"/>
    <xf numFmtId="0" fontId="13" fillId="2" borderId="0" xfId="0" applyFont="1" applyFill="1"/>
    <xf numFmtId="0" fontId="9" fillId="2" borderId="0" xfId="0" applyFont="1" applyFill="1"/>
    <xf numFmtId="0" fontId="11" fillId="0" borderId="67" xfId="0" quotePrefix="1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177" fontId="13" fillId="0" borderId="5" xfId="0" applyNumberFormat="1" applyFont="1" applyFill="1" applyBorder="1" applyAlignment="1">
      <alignment horizontal="right" vertical="center"/>
    </xf>
    <xf numFmtId="177" fontId="13" fillId="0" borderId="6" xfId="0" applyNumberFormat="1" applyFont="1" applyFill="1" applyBorder="1" applyAlignment="1">
      <alignment horizontal="right" vertical="center"/>
    </xf>
    <xf numFmtId="41" fontId="13" fillId="0" borderId="5" xfId="5" applyNumberFormat="1" applyFont="1" applyFill="1" applyBorder="1" applyAlignment="1">
      <alignment vertical="center"/>
    </xf>
    <xf numFmtId="41" fontId="13" fillId="0" borderId="7" xfId="5" applyNumberFormat="1" applyFont="1" applyFill="1" applyBorder="1" applyAlignment="1">
      <alignment vertical="center"/>
    </xf>
    <xf numFmtId="41" fontId="13" fillId="0" borderId="6" xfId="5" applyNumberFormat="1" applyFont="1" applyFill="1" applyBorder="1" applyAlignment="1">
      <alignment vertical="center"/>
    </xf>
    <xf numFmtId="41" fontId="13" fillId="0" borderId="4" xfId="0" applyNumberFormat="1" applyFont="1" applyFill="1" applyBorder="1" applyAlignment="1">
      <alignment vertical="center"/>
    </xf>
    <xf numFmtId="41" fontId="13" fillId="0" borderId="8" xfId="0" applyNumberFormat="1" applyFont="1" applyFill="1" applyBorder="1" applyAlignment="1">
      <alignment vertical="center"/>
    </xf>
    <xf numFmtId="38" fontId="17" fillId="0" borderId="44" xfId="6" applyFont="1" applyFill="1" applyBorder="1" applyAlignment="1">
      <alignment horizontal="right" vertical="center"/>
    </xf>
    <xf numFmtId="38" fontId="17" fillId="0" borderId="62" xfId="6" applyFont="1" applyFill="1" applyBorder="1">
      <alignment vertical="center"/>
    </xf>
    <xf numFmtId="38" fontId="17" fillId="0" borderId="63" xfId="6" applyFont="1" applyFill="1" applyBorder="1">
      <alignment vertical="center"/>
    </xf>
    <xf numFmtId="38" fontId="17" fillId="0" borderId="25" xfId="6" applyFont="1" applyFill="1" applyBorder="1" applyAlignment="1">
      <alignment horizontal="right" vertical="center"/>
    </xf>
    <xf numFmtId="38" fontId="17" fillId="0" borderId="59" xfId="6" applyFont="1" applyFill="1" applyBorder="1">
      <alignment vertical="center"/>
    </xf>
    <xf numFmtId="38" fontId="17" fillId="0" borderId="60" xfId="6" applyFont="1" applyFill="1" applyBorder="1">
      <alignment vertical="center"/>
    </xf>
    <xf numFmtId="38" fontId="17" fillId="0" borderId="61" xfId="6" applyFont="1" applyFill="1" applyBorder="1">
      <alignment vertical="center"/>
    </xf>
    <xf numFmtId="0" fontId="11" fillId="0" borderId="26" xfId="0" quotePrefix="1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77" fontId="11" fillId="0" borderId="5" xfId="0" applyNumberFormat="1" applyFont="1" applyFill="1" applyBorder="1" applyAlignment="1">
      <alignment vertical="center"/>
    </xf>
    <xf numFmtId="177" fontId="11" fillId="0" borderId="72" xfId="0" applyNumberFormat="1" applyFont="1" applyFill="1" applyBorder="1" applyAlignment="1">
      <alignment vertical="center"/>
    </xf>
    <xf numFmtId="41" fontId="11" fillId="0" borderId="7" xfId="5" applyNumberFormat="1" applyFont="1" applyFill="1" applyBorder="1" applyAlignment="1">
      <alignment vertical="center"/>
    </xf>
    <xf numFmtId="41" fontId="11" fillId="0" borderId="6" xfId="5" applyNumberFormat="1" applyFont="1" applyFill="1" applyBorder="1" applyAlignment="1">
      <alignment vertical="center"/>
    </xf>
    <xf numFmtId="41" fontId="11" fillId="0" borderId="4" xfId="0" applyNumberFormat="1" applyFont="1" applyFill="1" applyBorder="1" applyAlignment="1">
      <alignment vertical="center"/>
    </xf>
    <xf numFmtId="41" fontId="11" fillId="0" borderId="8" xfId="0" applyNumberFormat="1" applyFont="1" applyFill="1" applyBorder="1" applyAlignment="1">
      <alignment vertical="center"/>
    </xf>
    <xf numFmtId="0" fontId="13" fillId="0" borderId="0" xfId="0" applyFont="1" applyFill="1"/>
    <xf numFmtId="177" fontId="13" fillId="0" borderId="14" xfId="0" applyNumberFormat="1" applyFont="1" applyFill="1" applyBorder="1" applyAlignment="1">
      <alignment vertical="center"/>
    </xf>
    <xf numFmtId="177" fontId="13" fillId="0" borderId="70" xfId="0" applyNumberFormat="1" applyFont="1" applyFill="1" applyBorder="1" applyAlignment="1">
      <alignment vertical="center"/>
    </xf>
    <xf numFmtId="177" fontId="13" fillId="0" borderId="5" xfId="0" applyNumberFormat="1" applyFont="1" applyFill="1" applyBorder="1" applyAlignment="1">
      <alignment vertical="center"/>
    </xf>
    <xf numFmtId="177" fontId="13" fillId="0" borderId="69" xfId="0" applyNumberFormat="1" applyFont="1" applyFill="1" applyBorder="1" applyAlignment="1">
      <alignment vertical="center"/>
    </xf>
    <xf numFmtId="0" fontId="15" fillId="0" borderId="0" xfId="0" applyFont="1" applyFill="1"/>
    <xf numFmtId="177" fontId="13" fillId="0" borderId="19" xfId="0" applyNumberFormat="1" applyFont="1" applyFill="1" applyBorder="1" applyAlignment="1">
      <alignment vertical="center"/>
    </xf>
    <xf numFmtId="177" fontId="13" fillId="0" borderId="71" xfId="0" applyNumberFormat="1" applyFont="1" applyFill="1" applyBorder="1" applyAlignment="1">
      <alignment vertical="center"/>
    </xf>
    <xf numFmtId="177" fontId="13" fillId="0" borderId="16" xfId="0" applyNumberFormat="1" applyFont="1" applyFill="1" applyBorder="1" applyAlignment="1">
      <alignment horizontal="right" vertical="center"/>
    </xf>
    <xf numFmtId="177" fontId="13" fillId="0" borderId="15" xfId="0" applyNumberFormat="1" applyFont="1" applyFill="1" applyBorder="1" applyAlignment="1">
      <alignment horizontal="right" vertical="center"/>
    </xf>
    <xf numFmtId="177" fontId="13" fillId="0" borderId="17" xfId="0" applyNumberFormat="1" applyFont="1" applyFill="1" applyBorder="1" applyAlignment="1">
      <alignment horizontal="right" vertical="center"/>
    </xf>
    <xf numFmtId="177" fontId="13" fillId="0" borderId="18" xfId="0" applyNumberFormat="1" applyFont="1" applyFill="1" applyBorder="1" applyAlignment="1">
      <alignment horizontal="right" vertical="center"/>
    </xf>
    <xf numFmtId="177" fontId="13" fillId="0" borderId="7" xfId="0" applyNumberFormat="1" applyFont="1" applyFill="1" applyBorder="1" applyAlignment="1">
      <alignment horizontal="right" vertical="center"/>
    </xf>
    <xf numFmtId="177" fontId="13" fillId="0" borderId="4" xfId="0" applyNumberFormat="1" applyFont="1" applyFill="1" applyBorder="1" applyAlignment="1">
      <alignment horizontal="right" vertical="center"/>
    </xf>
    <xf numFmtId="177" fontId="13" fillId="0" borderId="8" xfId="0" applyNumberFormat="1" applyFont="1" applyFill="1" applyBorder="1" applyAlignment="1">
      <alignment horizontal="right" vertical="center"/>
    </xf>
    <xf numFmtId="177" fontId="13" fillId="0" borderId="21" xfId="0" applyNumberFormat="1" applyFont="1" applyFill="1" applyBorder="1" applyAlignment="1">
      <alignment horizontal="right" vertical="center"/>
    </xf>
    <xf numFmtId="177" fontId="13" fillId="0" borderId="20" xfId="0" applyNumberFormat="1" applyFont="1" applyFill="1" applyBorder="1" applyAlignment="1">
      <alignment horizontal="right" vertical="center"/>
    </xf>
    <xf numFmtId="177" fontId="13" fillId="0" borderId="22" xfId="0" applyNumberFormat="1" applyFont="1" applyFill="1" applyBorder="1" applyAlignment="1">
      <alignment horizontal="right" vertical="center"/>
    </xf>
    <xf numFmtId="177" fontId="13" fillId="0" borderId="23" xfId="0" applyNumberFormat="1" applyFont="1" applyFill="1" applyBorder="1" applyAlignment="1">
      <alignment horizontal="right" vertical="center"/>
    </xf>
    <xf numFmtId="0" fontId="9" fillId="0" borderId="0" xfId="0" applyFont="1" applyFill="1"/>
    <xf numFmtId="0" fontId="11" fillId="0" borderId="64" xfId="0" quotePrefix="1" applyNumberFormat="1" applyFont="1" applyFill="1" applyBorder="1" applyAlignment="1">
      <alignment horizontal="center" vertical="center"/>
    </xf>
    <xf numFmtId="0" fontId="13" fillId="0" borderId="65" xfId="0" applyFont="1" applyFill="1" applyBorder="1" applyAlignment="1">
      <alignment horizontal="center" vertical="center"/>
    </xf>
    <xf numFmtId="177" fontId="13" fillId="0" borderId="66" xfId="0" applyNumberFormat="1" applyFont="1" applyFill="1" applyBorder="1" applyAlignment="1">
      <alignment horizontal="right" vertical="center"/>
    </xf>
    <xf numFmtId="177" fontId="13" fillId="0" borderId="73" xfId="0" applyNumberFormat="1" applyFont="1" applyFill="1" applyBorder="1" applyAlignment="1">
      <alignment horizontal="right" vertical="center"/>
    </xf>
    <xf numFmtId="177" fontId="13" fillId="0" borderId="10" xfId="0" applyNumberFormat="1" applyFont="1" applyFill="1" applyBorder="1" applyAlignment="1">
      <alignment horizontal="right" vertical="center"/>
    </xf>
    <xf numFmtId="177" fontId="13" fillId="0" borderId="74" xfId="0" applyNumberFormat="1" applyFont="1" applyFill="1" applyBorder="1" applyAlignment="1">
      <alignment horizontal="right" vertical="center"/>
    </xf>
    <xf numFmtId="177" fontId="13" fillId="0" borderId="75" xfId="0" applyNumberFormat="1" applyFont="1" applyFill="1" applyBorder="1" applyAlignment="1">
      <alignment horizontal="right" vertical="center"/>
    </xf>
    <xf numFmtId="177" fontId="13" fillId="0" borderId="37" xfId="0" applyNumberFormat="1" applyFont="1" applyFill="1" applyBorder="1" applyAlignment="1">
      <alignment horizontal="right" vertical="center"/>
    </xf>
    <xf numFmtId="41" fontId="13" fillId="0" borderId="69" xfId="0" applyNumberFormat="1" applyFont="1" applyFill="1" applyBorder="1" applyAlignment="1">
      <alignment vertical="center"/>
    </xf>
    <xf numFmtId="41" fontId="13" fillId="0" borderId="76" xfId="0" applyNumberFormat="1" applyFont="1" applyFill="1" applyBorder="1" applyAlignment="1">
      <alignment vertical="center"/>
    </xf>
    <xf numFmtId="177" fontId="11" fillId="0" borderId="66" xfId="0" applyNumberFormat="1" applyFont="1" applyFill="1" applyBorder="1" applyAlignment="1">
      <alignment vertical="center"/>
    </xf>
    <xf numFmtId="177" fontId="11" fillId="0" borderId="3" xfId="0" applyNumberFormat="1" applyFont="1" applyFill="1" applyBorder="1" applyAlignment="1">
      <alignment vertical="center"/>
    </xf>
    <xf numFmtId="41" fontId="11" fillId="0" borderId="66" xfId="5" applyNumberFormat="1" applyFont="1" applyFill="1" applyBorder="1" applyAlignment="1">
      <alignment vertical="center"/>
    </xf>
    <xf numFmtId="41" fontId="11" fillId="0" borderId="77" xfId="5" applyNumberFormat="1" applyFont="1" applyFill="1" applyBorder="1" applyAlignment="1">
      <alignment vertical="center"/>
    </xf>
    <xf numFmtId="41" fontId="11" fillId="0" borderId="78" xfId="5" applyNumberFormat="1" applyFont="1" applyFill="1" applyBorder="1" applyAlignment="1">
      <alignment vertical="center"/>
    </xf>
    <xf numFmtId="41" fontId="11" fillId="0" borderId="65" xfId="0" applyNumberFormat="1" applyFont="1" applyFill="1" applyBorder="1" applyAlignment="1">
      <alignment vertical="center"/>
    </xf>
    <xf numFmtId="41" fontId="11" fillId="0" borderId="79" xfId="0" applyNumberFormat="1" applyFont="1" applyFill="1" applyBorder="1" applyAlignment="1">
      <alignment vertical="center"/>
    </xf>
    <xf numFmtId="177" fontId="11" fillId="0" borderId="69" xfId="0" applyNumberFormat="1" applyFont="1" applyFill="1" applyBorder="1" applyAlignment="1">
      <alignment vertical="center"/>
    </xf>
    <xf numFmtId="41" fontId="11" fillId="0" borderId="5" xfId="5" applyNumberFormat="1" applyFont="1" applyFill="1" applyBorder="1" applyAlignment="1">
      <alignment vertical="center"/>
    </xf>
    <xf numFmtId="177" fontId="11" fillId="0" borderId="29" xfId="0" applyNumberFormat="1" applyFont="1" applyFill="1" applyBorder="1" applyAlignment="1">
      <alignment vertical="center"/>
    </xf>
    <xf numFmtId="41" fontId="11" fillId="0" borderId="31" xfId="5" applyNumberFormat="1" applyFont="1" applyFill="1" applyBorder="1" applyAlignment="1">
      <alignment vertical="center"/>
    </xf>
    <xf numFmtId="41" fontId="11" fillId="0" borderId="30" xfId="5" applyNumberFormat="1" applyFont="1" applyFill="1" applyBorder="1" applyAlignment="1">
      <alignment vertical="center"/>
    </xf>
    <xf numFmtId="41" fontId="11" fillId="0" borderId="32" xfId="0" applyNumberFormat="1" applyFont="1" applyFill="1" applyBorder="1" applyAlignment="1">
      <alignment vertical="center"/>
    </xf>
    <xf numFmtId="41" fontId="11" fillId="0" borderId="33" xfId="0" applyNumberFormat="1" applyFont="1" applyFill="1" applyBorder="1" applyAlignment="1">
      <alignment vertical="center"/>
    </xf>
    <xf numFmtId="41" fontId="13" fillId="0" borderId="10" xfId="5" applyNumberFormat="1" applyFont="1" applyFill="1" applyBorder="1" applyAlignment="1">
      <alignment vertical="center"/>
    </xf>
    <xf numFmtId="0" fontId="11" fillId="0" borderId="38" xfId="0" quotePrefix="1" applyFont="1" applyBorder="1" applyAlignment="1">
      <alignment horizontal="distributed" vertical="center" justifyLastLine="1"/>
    </xf>
    <xf numFmtId="0" fontId="0" fillId="0" borderId="39" xfId="0" applyBorder="1"/>
    <xf numFmtId="0" fontId="0" fillId="0" borderId="40" xfId="0" applyBorder="1"/>
    <xf numFmtId="0" fontId="11" fillId="0" borderId="48" xfId="0" quotePrefix="1" applyFont="1" applyBorder="1" applyAlignment="1">
      <alignment horizontal="distributed" vertical="center" justifyLastLine="1"/>
    </xf>
    <xf numFmtId="0" fontId="11" fillId="0" borderId="44" xfId="0" applyFont="1" applyBorder="1" applyAlignment="1">
      <alignment horizontal="distributed" vertical="center" justifyLastLine="1"/>
    </xf>
    <xf numFmtId="0" fontId="11" fillId="0" borderId="49" xfId="0" quotePrefix="1" applyFont="1" applyBorder="1" applyAlignment="1">
      <alignment horizontal="distributed" vertical="center" justifyLastLine="1"/>
    </xf>
    <xf numFmtId="0" fontId="11" fillId="0" borderId="50" xfId="0" applyFont="1" applyBorder="1" applyAlignment="1">
      <alignment horizontal="distributed" vertical="center" justifyLastLine="1"/>
    </xf>
    <xf numFmtId="0" fontId="11" fillId="0" borderId="38" xfId="0" applyFont="1" applyBorder="1" applyAlignment="1">
      <alignment horizontal="center" vertical="center" justifyLastLine="1"/>
    </xf>
    <xf numFmtId="0" fontId="11" fillId="0" borderId="40" xfId="0" applyFont="1" applyBorder="1" applyAlignment="1">
      <alignment horizontal="center" vertical="center" justifyLastLine="1"/>
    </xf>
    <xf numFmtId="0" fontId="11" fillId="0" borderId="48" xfId="0" applyFont="1" applyBorder="1" applyAlignment="1">
      <alignment horizontal="center" vertical="center" wrapText="1" justifyLastLine="1"/>
    </xf>
    <xf numFmtId="0" fontId="11" fillId="0" borderId="44" xfId="0" applyFont="1" applyBorder="1" applyAlignment="1">
      <alignment horizontal="center" vertical="center" wrapText="1" justifyLastLine="1"/>
    </xf>
    <xf numFmtId="0" fontId="13" fillId="0" borderId="36" xfId="0" applyFont="1" applyFill="1" applyBorder="1" applyAlignment="1">
      <alignment horizontal="distributed" vertical="center" indent="1"/>
    </xf>
    <xf numFmtId="0" fontId="13" fillId="0" borderId="37" xfId="0" quotePrefix="1" applyFont="1" applyFill="1" applyBorder="1" applyAlignment="1">
      <alignment horizontal="distributed" vertical="center" indent="1"/>
    </xf>
    <xf numFmtId="0" fontId="13" fillId="0" borderId="51" xfId="0" applyFont="1" applyFill="1" applyBorder="1" applyAlignment="1">
      <alignment horizontal="distributed" vertical="center" indent="1"/>
    </xf>
    <xf numFmtId="0" fontId="13" fillId="0" borderId="52" xfId="0" quotePrefix="1" applyFont="1" applyFill="1" applyBorder="1" applyAlignment="1">
      <alignment horizontal="distributed" vertical="center" indent="1"/>
    </xf>
    <xf numFmtId="0" fontId="13" fillId="0" borderId="53" xfId="0" applyFont="1" applyFill="1" applyBorder="1" applyAlignment="1">
      <alignment horizontal="distributed" vertical="center" indent="1"/>
    </xf>
    <xf numFmtId="0" fontId="13" fillId="0" borderId="54" xfId="0" quotePrefix="1" applyFont="1" applyFill="1" applyBorder="1" applyAlignment="1">
      <alignment horizontal="distributed" vertical="center" indent="1"/>
    </xf>
    <xf numFmtId="38" fontId="17" fillId="0" borderId="56" xfId="6" applyFont="1" applyBorder="1" applyAlignment="1">
      <alignment horizontal="center" vertical="center"/>
    </xf>
    <xf numFmtId="38" fontId="17" fillId="0" borderId="57" xfId="6" applyFont="1" applyBorder="1" applyAlignment="1">
      <alignment horizontal="center" vertical="center"/>
    </xf>
    <xf numFmtId="38" fontId="17" fillId="0" borderId="58" xfId="6" applyFont="1" applyBorder="1" applyAlignment="1">
      <alignment horizontal="center" vertical="center"/>
    </xf>
    <xf numFmtId="38" fontId="17" fillId="0" borderId="55" xfId="6" applyFont="1" applyBorder="1" applyAlignment="1">
      <alignment horizontal="center" vertical="center"/>
    </xf>
    <xf numFmtId="38" fontId="17" fillId="0" borderId="25" xfId="6" applyFont="1" applyBorder="1" applyAlignment="1">
      <alignment horizontal="center" vertical="center"/>
    </xf>
  </cellXfs>
  <cellStyles count="7">
    <cellStyle name="Calc Currency (0)" xfId="1"/>
    <cellStyle name="Header1" xfId="2"/>
    <cellStyle name="Header2" xfId="3"/>
    <cellStyle name="Normal_#18-Internet" xfId="4"/>
    <cellStyle name="桁区切り" xfId="5" builtinId="6"/>
    <cellStyle name="桁区切り 2" xf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104775" y="371475"/>
          <a:ext cx="904875" cy="514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95250" y="228600"/>
          <a:ext cx="742950" cy="561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showGridLines="0" tabSelected="1" workbookViewId="0">
      <selection activeCell="B4" sqref="B4"/>
    </sheetView>
  </sheetViews>
  <sheetFormatPr defaultRowHeight="17.25"/>
  <cols>
    <col min="1" max="1" width="1" style="2" customWidth="1"/>
    <col min="2" max="2" width="7.796875" style="3" customWidth="1"/>
    <col min="3" max="10" width="7.796875" style="2" customWidth="1"/>
    <col min="11" max="16384" width="8.796875" style="2"/>
  </cols>
  <sheetData>
    <row r="1" spans="1:32" ht="18" thickBot="1">
      <c r="B1" s="23" t="s">
        <v>20</v>
      </c>
      <c r="C1" s="1"/>
      <c r="D1" s="1"/>
      <c r="E1" s="1"/>
      <c r="F1" s="4"/>
      <c r="G1" s="4"/>
      <c r="H1" s="5"/>
      <c r="J1" s="22" t="s">
        <v>21</v>
      </c>
    </row>
    <row r="2" spans="1:32" s="9" customFormat="1" ht="13.5" customHeight="1">
      <c r="B2" s="51" t="s">
        <v>18</v>
      </c>
      <c r="C2" s="197" t="s">
        <v>50</v>
      </c>
      <c r="D2" s="195" t="s">
        <v>49</v>
      </c>
      <c r="E2" s="196"/>
      <c r="F2" s="188" t="s">
        <v>48</v>
      </c>
      <c r="G2" s="189"/>
      <c r="H2" s="190"/>
      <c r="I2" s="191" t="s">
        <v>22</v>
      </c>
      <c r="J2" s="193" t="s">
        <v>5</v>
      </c>
    </row>
    <row r="3" spans="1:32" s="9" customFormat="1" ht="21" customHeight="1">
      <c r="B3" s="52"/>
      <c r="C3" s="198"/>
      <c r="D3" s="106" t="s">
        <v>2</v>
      </c>
      <c r="E3" s="98" t="s">
        <v>42</v>
      </c>
      <c r="F3" s="106" t="s">
        <v>2</v>
      </c>
      <c r="G3" s="107" t="s">
        <v>3</v>
      </c>
      <c r="H3" s="108" t="s">
        <v>4</v>
      </c>
      <c r="I3" s="192"/>
      <c r="J3" s="194"/>
    </row>
    <row r="4" spans="1:32" s="115" customFormat="1" ht="12" customHeight="1">
      <c r="B4" s="53" t="s">
        <v>19</v>
      </c>
      <c r="C4" s="109" t="s">
        <v>44</v>
      </c>
      <c r="D4" s="110" t="s">
        <v>47</v>
      </c>
      <c r="E4" s="105" t="s">
        <v>47</v>
      </c>
      <c r="F4" s="110" t="s">
        <v>46</v>
      </c>
      <c r="G4" s="111" t="s">
        <v>46</v>
      </c>
      <c r="H4" s="112" t="s">
        <v>46</v>
      </c>
      <c r="I4" s="113" t="s">
        <v>45</v>
      </c>
      <c r="J4" s="114" t="s">
        <v>46</v>
      </c>
    </row>
    <row r="5" spans="1:32" s="9" customFormat="1" ht="13.5" customHeight="1">
      <c r="B5" s="66" t="s">
        <v>55</v>
      </c>
      <c r="C5" s="16">
        <v>9</v>
      </c>
      <c r="D5" s="60">
        <v>138</v>
      </c>
      <c r="E5" s="97">
        <v>21</v>
      </c>
      <c r="F5" s="43">
        <v>3136</v>
      </c>
      <c r="G5" s="44">
        <v>1608</v>
      </c>
      <c r="H5" s="45">
        <v>1528</v>
      </c>
      <c r="I5" s="46">
        <v>193</v>
      </c>
      <c r="J5" s="47">
        <v>59</v>
      </c>
    </row>
    <row r="6" spans="1:32" s="9" customFormat="1" ht="13.5" customHeight="1">
      <c r="B6" s="29">
        <v>28</v>
      </c>
      <c r="C6" s="42">
        <v>9</v>
      </c>
      <c r="D6" s="60">
        <v>135</v>
      </c>
      <c r="E6" s="97">
        <v>21</v>
      </c>
      <c r="F6" s="43">
        <v>3069</v>
      </c>
      <c r="G6" s="44">
        <v>1569</v>
      </c>
      <c r="H6" s="45">
        <v>1500</v>
      </c>
      <c r="I6" s="46">
        <v>192</v>
      </c>
      <c r="J6" s="47">
        <v>61</v>
      </c>
    </row>
    <row r="7" spans="1:32" s="49" customFormat="1" ht="13.5" customHeight="1">
      <c r="B7" s="29">
        <v>29</v>
      </c>
      <c r="C7" s="42">
        <v>9</v>
      </c>
      <c r="D7" s="60">
        <v>135</v>
      </c>
      <c r="E7" s="100">
        <v>23</v>
      </c>
      <c r="F7" s="43">
        <v>3019</v>
      </c>
      <c r="G7" s="44">
        <v>1555</v>
      </c>
      <c r="H7" s="45">
        <v>1464</v>
      </c>
      <c r="I7" s="46">
        <v>193</v>
      </c>
      <c r="J7" s="47">
        <v>68</v>
      </c>
      <c r="K7" s="48"/>
    </row>
    <row r="8" spans="1:32" s="49" customFormat="1" ht="13.5" customHeight="1">
      <c r="B8" s="29">
        <v>30</v>
      </c>
      <c r="C8" s="42">
        <v>9</v>
      </c>
      <c r="D8" s="59">
        <v>135</v>
      </c>
      <c r="E8" s="99">
        <v>24</v>
      </c>
      <c r="F8" s="43">
        <v>2984</v>
      </c>
      <c r="G8" s="12">
        <v>1524</v>
      </c>
      <c r="H8" s="13">
        <v>1460</v>
      </c>
      <c r="I8" s="141">
        <v>191</v>
      </c>
      <c r="J8" s="142">
        <v>70</v>
      </c>
      <c r="K8" s="50"/>
      <c r="L8" s="50"/>
    </row>
    <row r="9" spans="1:32" s="49" customFormat="1" ht="13.5" customHeight="1">
      <c r="B9" s="135" t="s">
        <v>51</v>
      </c>
      <c r="C9" s="10">
        <v>9</v>
      </c>
      <c r="D9" s="137">
        <v>135</v>
      </c>
      <c r="E9" s="138">
        <v>25</v>
      </c>
      <c r="F9" s="43">
        <v>2939</v>
      </c>
      <c r="G9" s="139">
        <v>1496</v>
      </c>
      <c r="H9" s="140">
        <v>1443</v>
      </c>
      <c r="I9" s="141">
        <v>191</v>
      </c>
      <c r="J9" s="142">
        <v>69</v>
      </c>
      <c r="K9" s="50"/>
      <c r="L9" s="50"/>
    </row>
    <row r="10" spans="1:32" s="9" customFormat="1" ht="13.5" customHeight="1">
      <c r="B10" s="135">
        <v>2</v>
      </c>
      <c r="C10" s="136">
        <v>9</v>
      </c>
      <c r="D10" s="137">
        <v>132</v>
      </c>
      <c r="E10" s="138">
        <v>25</v>
      </c>
      <c r="F10" s="43">
        <v>2931</v>
      </c>
      <c r="G10" s="139">
        <v>1485</v>
      </c>
      <c r="H10" s="140">
        <v>1446</v>
      </c>
      <c r="I10" s="141">
        <v>191</v>
      </c>
      <c r="J10" s="142">
        <v>28</v>
      </c>
    </row>
    <row r="11" spans="1:32" s="9" customFormat="1" ht="13.5" customHeight="1">
      <c r="B11" s="135">
        <v>3</v>
      </c>
      <c r="C11" s="136">
        <v>9</v>
      </c>
      <c r="D11" s="137">
        <v>130</v>
      </c>
      <c r="E11" s="138">
        <v>25</v>
      </c>
      <c r="F11" s="43">
        <v>2925</v>
      </c>
      <c r="G11" s="139">
        <v>1487</v>
      </c>
      <c r="H11" s="140">
        <v>1438</v>
      </c>
      <c r="I11" s="141">
        <v>189</v>
      </c>
      <c r="J11" s="142">
        <v>13</v>
      </c>
    </row>
    <row r="12" spans="1:32" s="116" customFormat="1" ht="13.5" customHeight="1">
      <c r="A12" s="101"/>
      <c r="B12" s="135">
        <v>4</v>
      </c>
      <c r="C12" s="136">
        <v>9</v>
      </c>
      <c r="D12" s="182">
        <v>131</v>
      </c>
      <c r="E12" s="138">
        <v>25</v>
      </c>
      <c r="F12" s="187">
        <v>2893</v>
      </c>
      <c r="G12" s="183">
        <v>1486</v>
      </c>
      <c r="H12" s="184">
        <v>1407</v>
      </c>
      <c r="I12" s="185">
        <v>195</v>
      </c>
      <c r="J12" s="186">
        <v>13</v>
      </c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</row>
    <row r="13" spans="1:32" s="116" customFormat="1" ht="13.5" customHeight="1">
      <c r="A13" s="101"/>
      <c r="B13" s="135">
        <v>5</v>
      </c>
      <c r="C13" s="136">
        <v>9</v>
      </c>
      <c r="D13" s="182">
        <v>128</v>
      </c>
      <c r="E13" s="138">
        <v>23</v>
      </c>
      <c r="F13" s="187">
        <v>2810</v>
      </c>
      <c r="G13" s="183">
        <v>1448</v>
      </c>
      <c r="H13" s="184">
        <v>1362</v>
      </c>
      <c r="I13" s="185">
        <v>193</v>
      </c>
      <c r="J13" s="186">
        <v>14</v>
      </c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</row>
    <row r="14" spans="1:32" s="117" customFormat="1" ht="13.5" customHeight="1">
      <c r="A14" s="143"/>
      <c r="B14" s="203" t="s">
        <v>11</v>
      </c>
      <c r="C14" s="204"/>
      <c r="D14" s="144">
        <v>21</v>
      </c>
      <c r="E14" s="145">
        <v>4</v>
      </c>
      <c r="F14" s="166">
        <v>519</v>
      </c>
      <c r="G14" s="151">
        <v>260</v>
      </c>
      <c r="H14" s="152">
        <v>259</v>
      </c>
      <c r="I14" s="153">
        <v>31</v>
      </c>
      <c r="J14" s="154">
        <v>1</v>
      </c>
      <c r="K14" s="50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</row>
    <row r="15" spans="1:32" s="117" customFormat="1" ht="13.5" customHeight="1">
      <c r="A15" s="143"/>
      <c r="B15" s="199" t="s">
        <v>12</v>
      </c>
      <c r="C15" s="200"/>
      <c r="D15" s="146">
        <v>27</v>
      </c>
      <c r="E15" s="147">
        <v>4</v>
      </c>
      <c r="F15" s="167">
        <v>687</v>
      </c>
      <c r="G15" s="155">
        <v>348</v>
      </c>
      <c r="H15" s="122">
        <v>339</v>
      </c>
      <c r="I15" s="156">
        <v>36</v>
      </c>
      <c r="J15" s="157">
        <v>2</v>
      </c>
      <c r="K15" s="50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</row>
    <row r="16" spans="1:32" s="117" customFormat="1" ht="13.5" customHeight="1">
      <c r="A16" s="143"/>
      <c r="B16" s="199" t="s">
        <v>13</v>
      </c>
      <c r="C16" s="200"/>
      <c r="D16" s="146">
        <v>11</v>
      </c>
      <c r="E16" s="147">
        <v>2</v>
      </c>
      <c r="F16" s="121">
        <v>228</v>
      </c>
      <c r="G16" s="155">
        <v>120</v>
      </c>
      <c r="H16" s="122">
        <v>108</v>
      </c>
      <c r="I16" s="156">
        <v>17</v>
      </c>
      <c r="J16" s="157">
        <v>2</v>
      </c>
      <c r="K16" s="50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</row>
    <row r="17" spans="1:32" s="117" customFormat="1" ht="13.5" customHeight="1">
      <c r="A17" s="143"/>
      <c r="B17" s="199" t="s">
        <v>14</v>
      </c>
      <c r="C17" s="200"/>
      <c r="D17" s="146">
        <v>10</v>
      </c>
      <c r="E17" s="147">
        <v>2</v>
      </c>
      <c r="F17" s="121">
        <v>212</v>
      </c>
      <c r="G17" s="155">
        <v>105</v>
      </c>
      <c r="H17" s="122">
        <v>107</v>
      </c>
      <c r="I17" s="156">
        <v>15</v>
      </c>
      <c r="J17" s="157">
        <v>1</v>
      </c>
      <c r="K17" s="50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</row>
    <row r="18" spans="1:32" s="117" customFormat="1" ht="13.5" customHeight="1">
      <c r="A18" s="143"/>
      <c r="B18" s="199" t="s">
        <v>6</v>
      </c>
      <c r="C18" s="200"/>
      <c r="D18" s="146">
        <v>27</v>
      </c>
      <c r="E18" s="147">
        <v>5</v>
      </c>
      <c r="F18" s="168">
        <v>643</v>
      </c>
      <c r="G18" s="155">
        <v>316</v>
      </c>
      <c r="H18" s="122">
        <v>327</v>
      </c>
      <c r="I18" s="156">
        <v>39</v>
      </c>
      <c r="J18" s="157">
        <v>2</v>
      </c>
      <c r="K18" s="50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</row>
    <row r="19" spans="1:32" s="117" customFormat="1" ht="13.5" customHeight="1">
      <c r="A19" s="143"/>
      <c r="B19" s="199" t="s">
        <v>7</v>
      </c>
      <c r="C19" s="200"/>
      <c r="D19" s="146">
        <v>7</v>
      </c>
      <c r="E19" s="147">
        <v>1</v>
      </c>
      <c r="F19" s="121">
        <v>84</v>
      </c>
      <c r="G19" s="155">
        <v>48</v>
      </c>
      <c r="H19" s="122">
        <v>36</v>
      </c>
      <c r="I19" s="156">
        <v>13</v>
      </c>
      <c r="J19" s="157">
        <v>2</v>
      </c>
      <c r="K19" s="50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</row>
    <row r="20" spans="1:32" s="117" customFormat="1" ht="13.5" customHeight="1">
      <c r="A20" s="143"/>
      <c r="B20" s="199" t="s">
        <v>8</v>
      </c>
      <c r="C20" s="200"/>
      <c r="D20" s="146">
        <v>7</v>
      </c>
      <c r="E20" s="147">
        <v>1</v>
      </c>
      <c r="F20" s="168">
        <v>96</v>
      </c>
      <c r="G20" s="155">
        <v>53</v>
      </c>
      <c r="H20" s="122">
        <v>43</v>
      </c>
      <c r="I20" s="156">
        <v>11</v>
      </c>
      <c r="J20" s="157">
        <v>1</v>
      </c>
      <c r="K20" s="50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</row>
    <row r="21" spans="1:32" s="117" customFormat="1" ht="13.5" customHeight="1">
      <c r="A21" s="143"/>
      <c r="B21" s="199" t="s">
        <v>9</v>
      </c>
      <c r="C21" s="200"/>
      <c r="D21" s="146">
        <v>10</v>
      </c>
      <c r="E21" s="147">
        <v>2</v>
      </c>
      <c r="F21" s="121">
        <v>209</v>
      </c>
      <c r="G21" s="155">
        <v>128</v>
      </c>
      <c r="H21" s="122">
        <v>81</v>
      </c>
      <c r="I21" s="156">
        <v>18</v>
      </c>
      <c r="J21" s="157">
        <v>2</v>
      </c>
      <c r="K21" s="50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</row>
    <row r="22" spans="1:32" s="118" customFormat="1" ht="13.5" customHeight="1" thickBot="1">
      <c r="A22" s="148"/>
      <c r="B22" s="201" t="s">
        <v>10</v>
      </c>
      <c r="C22" s="202"/>
      <c r="D22" s="149">
        <v>8</v>
      </c>
      <c r="E22" s="150">
        <v>2</v>
      </c>
      <c r="F22" s="165">
        <v>132</v>
      </c>
      <c r="G22" s="158">
        <v>70</v>
      </c>
      <c r="H22" s="159">
        <v>62</v>
      </c>
      <c r="I22" s="160">
        <v>13</v>
      </c>
      <c r="J22" s="161">
        <v>1</v>
      </c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</row>
    <row r="23" spans="1:32" ht="12.75" customHeight="1">
      <c r="A23" s="49"/>
      <c r="B23" s="61"/>
      <c r="C23" s="62"/>
      <c r="D23" s="63"/>
      <c r="E23" s="63"/>
      <c r="F23" s="64"/>
      <c r="G23" s="64"/>
      <c r="H23" s="64"/>
      <c r="I23" s="64"/>
      <c r="J23" s="8" t="s">
        <v>54</v>
      </c>
    </row>
    <row r="24" spans="1:32" ht="12.75" customHeight="1">
      <c r="A24" s="49"/>
      <c r="B24" s="95"/>
      <c r="C24" s="95"/>
      <c r="D24" s="95"/>
      <c r="E24" s="95"/>
      <c r="F24" s="95"/>
      <c r="G24" s="95"/>
      <c r="H24" s="95"/>
      <c r="I24" s="95"/>
      <c r="J24" s="96" t="s">
        <v>41</v>
      </c>
    </row>
    <row r="25" spans="1:32">
      <c r="A25" s="7"/>
      <c r="B25" s="54"/>
      <c r="C25" s="55"/>
      <c r="D25" s="58"/>
      <c r="E25" s="58"/>
      <c r="F25" s="58"/>
      <c r="G25" s="58"/>
      <c r="H25" s="58"/>
      <c r="I25" s="58"/>
      <c r="J25" s="58"/>
    </row>
    <row r="26" spans="1:32">
      <c r="B26" s="6"/>
      <c r="C26" s="7"/>
      <c r="F26" s="65"/>
      <c r="I26" s="65"/>
      <c r="J26" s="65"/>
    </row>
    <row r="27" spans="1:32">
      <c r="I27" s="41"/>
      <c r="J27" s="41"/>
    </row>
  </sheetData>
  <mergeCells count="14">
    <mergeCell ref="B20:C20"/>
    <mergeCell ref="B21:C21"/>
    <mergeCell ref="B22:C22"/>
    <mergeCell ref="B14:C14"/>
    <mergeCell ref="B15:C15"/>
    <mergeCell ref="B16:C16"/>
    <mergeCell ref="B17:C17"/>
    <mergeCell ref="B18:C18"/>
    <mergeCell ref="B19:C19"/>
    <mergeCell ref="F2:H2"/>
    <mergeCell ref="I2:I3"/>
    <mergeCell ref="J2:J3"/>
    <mergeCell ref="D2:E2"/>
    <mergeCell ref="C2:C3"/>
  </mergeCells>
  <phoneticPr fontId="14"/>
  <printOptions gridLinesSet="0"/>
  <pageMargins left="0.59055118110236227" right="0.39370078740157483" top="0.78740157480314965" bottom="0.98425196850393704" header="0.35433070866141736" footer="0.23622047244094491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6"/>
  <sheetViews>
    <sheetView workbookViewId="0">
      <pane ySplit="4" topLeftCell="A41" activePane="bottomLeft" state="frozen"/>
      <selection activeCell="I23" sqref="I23"/>
      <selection pane="bottomLeft" activeCell="B56" sqref="B56"/>
    </sheetView>
  </sheetViews>
  <sheetFormatPr defaultRowHeight="13.5"/>
  <cols>
    <col min="1" max="1" width="1.5" style="9" customWidth="1"/>
    <col min="2" max="2" width="8" style="28" customWidth="1"/>
    <col min="3" max="3" width="8" style="9" customWidth="1"/>
    <col min="4" max="10" width="7.19921875" style="9" customWidth="1"/>
    <col min="11" max="16384" width="8.796875" style="9"/>
  </cols>
  <sheetData>
    <row r="1" spans="2:10" ht="18" thickBot="1">
      <c r="B1" s="1" t="s">
        <v>0</v>
      </c>
      <c r="C1" s="25"/>
      <c r="D1" s="25"/>
      <c r="E1" s="25"/>
      <c r="F1" s="26"/>
      <c r="G1" s="26"/>
      <c r="H1" s="27"/>
      <c r="J1" s="24" t="s">
        <v>1</v>
      </c>
    </row>
    <row r="2" spans="2:10" ht="13.5" customHeight="1">
      <c r="B2" s="51" t="s">
        <v>18</v>
      </c>
      <c r="C2" s="197" t="s">
        <v>50</v>
      </c>
      <c r="D2" s="195" t="s">
        <v>49</v>
      </c>
      <c r="E2" s="196"/>
      <c r="F2" s="188" t="s">
        <v>48</v>
      </c>
      <c r="G2" s="189"/>
      <c r="H2" s="190"/>
      <c r="I2" s="191" t="s">
        <v>15</v>
      </c>
      <c r="J2" s="193" t="s">
        <v>5</v>
      </c>
    </row>
    <row r="3" spans="2:10" ht="21" customHeight="1">
      <c r="B3" s="52"/>
      <c r="C3" s="198"/>
      <c r="D3" s="106" t="s">
        <v>2</v>
      </c>
      <c r="E3" s="98" t="s">
        <v>42</v>
      </c>
      <c r="F3" s="106" t="s">
        <v>2</v>
      </c>
      <c r="G3" s="107" t="s">
        <v>3</v>
      </c>
      <c r="H3" s="108" t="s">
        <v>4</v>
      </c>
      <c r="I3" s="192"/>
      <c r="J3" s="194"/>
    </row>
    <row r="4" spans="2:10" s="115" customFormat="1" ht="12" customHeight="1">
      <c r="B4" s="53" t="s">
        <v>19</v>
      </c>
      <c r="C4" s="109" t="s">
        <v>44</v>
      </c>
      <c r="D4" s="110" t="s">
        <v>47</v>
      </c>
      <c r="E4" s="105" t="s">
        <v>47</v>
      </c>
      <c r="F4" s="110" t="s">
        <v>46</v>
      </c>
      <c r="G4" s="111" t="s">
        <v>46</v>
      </c>
      <c r="H4" s="112" t="s">
        <v>46</v>
      </c>
      <c r="I4" s="113" t="s">
        <v>45</v>
      </c>
      <c r="J4" s="114" t="s">
        <v>46</v>
      </c>
    </row>
    <row r="5" spans="2:10">
      <c r="B5" s="40" t="s">
        <v>16</v>
      </c>
      <c r="C5" s="39">
        <v>9</v>
      </c>
      <c r="D5" s="83">
        <v>97</v>
      </c>
      <c r="E5" s="84">
        <v>3</v>
      </c>
      <c r="F5" s="32">
        <v>3235</v>
      </c>
      <c r="G5" s="33">
        <v>1609</v>
      </c>
      <c r="H5" s="34">
        <v>1626</v>
      </c>
      <c r="I5" s="35">
        <v>125</v>
      </c>
      <c r="J5" s="36">
        <v>54</v>
      </c>
    </row>
    <row r="6" spans="2:10">
      <c r="B6" s="37">
        <v>50</v>
      </c>
      <c r="C6" s="10">
        <v>9</v>
      </c>
      <c r="D6" s="85">
        <v>101</v>
      </c>
      <c r="E6" s="86">
        <v>3</v>
      </c>
      <c r="F6" s="11">
        <v>3422</v>
      </c>
      <c r="G6" s="12">
        <v>1700</v>
      </c>
      <c r="H6" s="13">
        <v>1722</v>
      </c>
      <c r="I6" s="14">
        <v>129</v>
      </c>
      <c r="J6" s="15">
        <v>48</v>
      </c>
    </row>
    <row r="7" spans="2:10">
      <c r="B7" s="37">
        <v>51</v>
      </c>
      <c r="C7" s="10">
        <v>9</v>
      </c>
      <c r="D7" s="85">
        <v>105</v>
      </c>
      <c r="E7" s="86">
        <v>3</v>
      </c>
      <c r="F7" s="11">
        <v>3623</v>
      </c>
      <c r="G7" s="12">
        <v>1801</v>
      </c>
      <c r="H7" s="13">
        <v>1822</v>
      </c>
      <c r="I7" s="14">
        <v>137</v>
      </c>
      <c r="J7" s="15">
        <v>53</v>
      </c>
    </row>
    <row r="8" spans="2:10">
      <c r="B8" s="37">
        <v>52</v>
      </c>
      <c r="C8" s="10">
        <v>9</v>
      </c>
      <c r="D8" s="85">
        <v>111</v>
      </c>
      <c r="E8" s="86">
        <v>3</v>
      </c>
      <c r="F8" s="11">
        <v>3842</v>
      </c>
      <c r="G8" s="12">
        <v>1935</v>
      </c>
      <c r="H8" s="13">
        <v>1907</v>
      </c>
      <c r="I8" s="14">
        <v>143</v>
      </c>
      <c r="J8" s="15">
        <v>53</v>
      </c>
    </row>
    <row r="9" spans="2:10">
      <c r="B9" s="37">
        <v>53</v>
      </c>
      <c r="C9" s="10">
        <v>9</v>
      </c>
      <c r="D9" s="85">
        <v>116</v>
      </c>
      <c r="E9" s="86">
        <v>3</v>
      </c>
      <c r="F9" s="11">
        <v>4014</v>
      </c>
      <c r="G9" s="12">
        <v>2048</v>
      </c>
      <c r="H9" s="13">
        <v>1966</v>
      </c>
      <c r="I9" s="14">
        <v>150</v>
      </c>
      <c r="J9" s="15">
        <v>56</v>
      </c>
    </row>
    <row r="10" spans="2:10">
      <c r="B10" s="37">
        <v>54</v>
      </c>
      <c r="C10" s="10">
        <v>9</v>
      </c>
      <c r="D10" s="85">
        <v>124</v>
      </c>
      <c r="E10" s="86">
        <v>3</v>
      </c>
      <c r="F10" s="11">
        <v>4290</v>
      </c>
      <c r="G10" s="12">
        <v>2194</v>
      </c>
      <c r="H10" s="13">
        <v>2096</v>
      </c>
      <c r="I10" s="14">
        <v>159</v>
      </c>
      <c r="J10" s="15">
        <v>54</v>
      </c>
    </row>
    <row r="11" spans="2:10">
      <c r="B11" s="37">
        <v>55</v>
      </c>
      <c r="C11" s="10">
        <v>9</v>
      </c>
      <c r="D11" s="85">
        <v>131</v>
      </c>
      <c r="E11" s="86">
        <v>3</v>
      </c>
      <c r="F11" s="11">
        <v>4447</v>
      </c>
      <c r="G11" s="12">
        <v>2269</v>
      </c>
      <c r="H11" s="13">
        <v>2178</v>
      </c>
      <c r="I11" s="14">
        <v>173</v>
      </c>
      <c r="J11" s="15">
        <v>56</v>
      </c>
    </row>
    <row r="12" spans="2:10">
      <c r="B12" s="37">
        <v>56</v>
      </c>
      <c r="C12" s="10">
        <v>9</v>
      </c>
      <c r="D12" s="85">
        <v>130</v>
      </c>
      <c r="E12" s="86">
        <v>4</v>
      </c>
      <c r="F12" s="11">
        <v>4591</v>
      </c>
      <c r="G12" s="12">
        <v>2341</v>
      </c>
      <c r="H12" s="13">
        <v>2250</v>
      </c>
      <c r="I12" s="14">
        <v>176</v>
      </c>
      <c r="J12" s="15">
        <v>55</v>
      </c>
    </row>
    <row r="13" spans="2:10">
      <c r="B13" s="37">
        <v>57</v>
      </c>
      <c r="C13" s="10">
        <v>9</v>
      </c>
      <c r="D13" s="85">
        <v>136</v>
      </c>
      <c r="E13" s="86">
        <v>5</v>
      </c>
      <c r="F13" s="11">
        <v>4694</v>
      </c>
      <c r="G13" s="12">
        <v>2375</v>
      </c>
      <c r="H13" s="13">
        <v>2319</v>
      </c>
      <c r="I13" s="14">
        <v>180</v>
      </c>
      <c r="J13" s="15">
        <v>57</v>
      </c>
    </row>
    <row r="14" spans="2:10">
      <c r="B14" s="37">
        <v>58</v>
      </c>
      <c r="C14" s="10">
        <v>9</v>
      </c>
      <c r="D14" s="85">
        <v>137</v>
      </c>
      <c r="E14" s="86">
        <v>6</v>
      </c>
      <c r="F14" s="11">
        <v>4690</v>
      </c>
      <c r="G14" s="12">
        <v>2394</v>
      </c>
      <c r="H14" s="13">
        <v>2296</v>
      </c>
      <c r="I14" s="14">
        <v>182</v>
      </c>
      <c r="J14" s="15">
        <v>57</v>
      </c>
    </row>
    <row r="15" spans="2:10">
      <c r="B15" s="37">
        <v>59</v>
      </c>
      <c r="C15" s="10">
        <v>9</v>
      </c>
      <c r="D15" s="85">
        <v>136</v>
      </c>
      <c r="E15" s="86">
        <v>6</v>
      </c>
      <c r="F15" s="11">
        <v>4709</v>
      </c>
      <c r="G15" s="12">
        <v>2395</v>
      </c>
      <c r="H15" s="13">
        <v>2314</v>
      </c>
      <c r="I15" s="14">
        <v>184</v>
      </c>
      <c r="J15" s="15">
        <v>59</v>
      </c>
    </row>
    <row r="16" spans="2:10">
      <c r="B16" s="37">
        <v>60</v>
      </c>
      <c r="C16" s="10">
        <v>9</v>
      </c>
      <c r="D16" s="85">
        <v>135</v>
      </c>
      <c r="E16" s="86">
        <v>7</v>
      </c>
      <c r="F16" s="11">
        <v>4673</v>
      </c>
      <c r="G16" s="12">
        <v>2374</v>
      </c>
      <c r="H16" s="13">
        <v>2299</v>
      </c>
      <c r="I16" s="14">
        <v>184</v>
      </c>
      <c r="J16" s="15">
        <v>60</v>
      </c>
    </row>
    <row r="17" spans="2:10">
      <c r="B17" s="37">
        <v>61</v>
      </c>
      <c r="C17" s="10">
        <v>9</v>
      </c>
      <c r="D17" s="85">
        <v>135</v>
      </c>
      <c r="E17" s="86">
        <v>7</v>
      </c>
      <c r="F17" s="11">
        <v>4604</v>
      </c>
      <c r="G17" s="12">
        <v>2318</v>
      </c>
      <c r="H17" s="13">
        <v>2286</v>
      </c>
      <c r="I17" s="14">
        <v>176</v>
      </c>
      <c r="J17" s="15">
        <v>60</v>
      </c>
    </row>
    <row r="18" spans="2:10">
      <c r="B18" s="37">
        <v>62</v>
      </c>
      <c r="C18" s="10">
        <v>9</v>
      </c>
      <c r="D18" s="85">
        <v>134</v>
      </c>
      <c r="E18" s="86">
        <v>8</v>
      </c>
      <c r="F18" s="11">
        <v>4408</v>
      </c>
      <c r="G18" s="12">
        <v>2234</v>
      </c>
      <c r="H18" s="13">
        <v>2174</v>
      </c>
      <c r="I18" s="14">
        <v>176</v>
      </c>
      <c r="J18" s="15">
        <v>60</v>
      </c>
    </row>
    <row r="19" spans="2:10">
      <c r="B19" s="37">
        <v>63</v>
      </c>
      <c r="C19" s="10">
        <v>9</v>
      </c>
      <c r="D19" s="85">
        <v>133</v>
      </c>
      <c r="E19" s="86">
        <v>8</v>
      </c>
      <c r="F19" s="11">
        <v>4240</v>
      </c>
      <c r="G19" s="12">
        <v>2139</v>
      </c>
      <c r="H19" s="13">
        <v>2101</v>
      </c>
      <c r="I19" s="14">
        <v>176</v>
      </c>
      <c r="J19" s="15">
        <v>61</v>
      </c>
    </row>
    <row r="20" spans="2:10">
      <c r="B20" s="38" t="s">
        <v>17</v>
      </c>
      <c r="C20" s="10">
        <v>9</v>
      </c>
      <c r="D20" s="67">
        <v>130</v>
      </c>
      <c r="E20" s="68">
        <v>8</v>
      </c>
      <c r="F20" s="11">
        <v>4090</v>
      </c>
      <c r="G20" s="12">
        <v>2037</v>
      </c>
      <c r="H20" s="13">
        <v>2053</v>
      </c>
      <c r="I20" s="14">
        <v>177</v>
      </c>
      <c r="J20" s="15">
        <v>60</v>
      </c>
    </row>
    <row r="21" spans="2:10">
      <c r="B21" s="37">
        <v>2</v>
      </c>
      <c r="C21" s="10">
        <v>9</v>
      </c>
      <c r="D21" s="67">
        <v>125</v>
      </c>
      <c r="E21" s="68">
        <v>8</v>
      </c>
      <c r="F21" s="11">
        <v>3956</v>
      </c>
      <c r="G21" s="12">
        <v>1985</v>
      </c>
      <c r="H21" s="13">
        <v>1971</v>
      </c>
      <c r="I21" s="14">
        <v>165</v>
      </c>
      <c r="J21" s="15">
        <v>60</v>
      </c>
    </row>
    <row r="22" spans="2:10">
      <c r="B22" s="37">
        <v>3</v>
      </c>
      <c r="C22" s="10">
        <v>9</v>
      </c>
      <c r="D22" s="67">
        <v>125</v>
      </c>
      <c r="E22" s="68">
        <v>8</v>
      </c>
      <c r="F22" s="11">
        <v>3887</v>
      </c>
      <c r="G22" s="12">
        <v>1967</v>
      </c>
      <c r="H22" s="13">
        <v>1920</v>
      </c>
      <c r="I22" s="14">
        <v>171</v>
      </c>
      <c r="J22" s="15">
        <v>60</v>
      </c>
    </row>
    <row r="23" spans="2:10">
      <c r="B23" s="37">
        <v>4</v>
      </c>
      <c r="C23" s="10">
        <v>9</v>
      </c>
      <c r="D23" s="67">
        <v>124</v>
      </c>
      <c r="E23" s="68">
        <v>8</v>
      </c>
      <c r="F23" s="11">
        <v>3794</v>
      </c>
      <c r="G23" s="12">
        <v>1944</v>
      </c>
      <c r="H23" s="13">
        <v>1850</v>
      </c>
      <c r="I23" s="14">
        <v>175</v>
      </c>
      <c r="J23" s="15">
        <v>62</v>
      </c>
    </row>
    <row r="24" spans="2:10">
      <c r="B24" s="37">
        <v>5</v>
      </c>
      <c r="C24" s="10">
        <v>9</v>
      </c>
      <c r="D24" s="67">
        <v>125</v>
      </c>
      <c r="E24" s="68">
        <v>8</v>
      </c>
      <c r="F24" s="11">
        <v>3766</v>
      </c>
      <c r="G24" s="12">
        <v>1952</v>
      </c>
      <c r="H24" s="13">
        <v>1814</v>
      </c>
      <c r="I24" s="14">
        <v>177</v>
      </c>
      <c r="J24" s="15">
        <v>59</v>
      </c>
    </row>
    <row r="25" spans="2:10">
      <c r="B25" s="37">
        <v>6</v>
      </c>
      <c r="C25" s="10">
        <v>9</v>
      </c>
      <c r="D25" s="67">
        <v>127</v>
      </c>
      <c r="E25" s="68">
        <v>8</v>
      </c>
      <c r="F25" s="11">
        <v>3748</v>
      </c>
      <c r="G25" s="12">
        <v>1943</v>
      </c>
      <c r="H25" s="13">
        <v>1805</v>
      </c>
      <c r="I25" s="14">
        <v>177</v>
      </c>
      <c r="J25" s="15">
        <v>58</v>
      </c>
    </row>
    <row r="26" spans="2:10">
      <c r="B26" s="37">
        <v>7</v>
      </c>
      <c r="C26" s="10">
        <v>9</v>
      </c>
      <c r="D26" s="67">
        <v>128</v>
      </c>
      <c r="E26" s="68">
        <v>8</v>
      </c>
      <c r="F26" s="11">
        <v>3734</v>
      </c>
      <c r="G26" s="12">
        <v>1955</v>
      </c>
      <c r="H26" s="13">
        <v>1779</v>
      </c>
      <c r="I26" s="14">
        <v>179</v>
      </c>
      <c r="J26" s="15">
        <v>59</v>
      </c>
    </row>
    <row r="27" spans="2:10">
      <c r="B27" s="37">
        <v>8</v>
      </c>
      <c r="C27" s="10">
        <v>9</v>
      </c>
      <c r="D27" s="67">
        <v>122</v>
      </c>
      <c r="E27" s="68">
        <v>8</v>
      </c>
      <c r="F27" s="11">
        <v>3624</v>
      </c>
      <c r="G27" s="12">
        <v>1870</v>
      </c>
      <c r="H27" s="13">
        <v>1754</v>
      </c>
      <c r="I27" s="14">
        <v>180</v>
      </c>
      <c r="J27" s="15">
        <v>58</v>
      </c>
    </row>
    <row r="28" spans="2:10">
      <c r="B28" s="37">
        <v>9</v>
      </c>
      <c r="C28" s="10">
        <v>9</v>
      </c>
      <c r="D28" s="67">
        <v>120</v>
      </c>
      <c r="E28" s="68">
        <v>7</v>
      </c>
      <c r="F28" s="11">
        <v>3554</v>
      </c>
      <c r="G28" s="12">
        <v>1825</v>
      </c>
      <c r="H28" s="13">
        <v>1729</v>
      </c>
      <c r="I28" s="14">
        <v>170</v>
      </c>
      <c r="J28" s="15">
        <v>59</v>
      </c>
    </row>
    <row r="29" spans="2:10">
      <c r="B29" s="37">
        <v>10</v>
      </c>
      <c r="C29" s="10">
        <v>9</v>
      </c>
      <c r="D29" s="67">
        <v>117</v>
      </c>
      <c r="E29" s="68">
        <v>7</v>
      </c>
      <c r="F29" s="11">
        <v>3481</v>
      </c>
      <c r="G29" s="12">
        <v>1790</v>
      </c>
      <c r="H29" s="13">
        <v>1691</v>
      </c>
      <c r="I29" s="14">
        <v>170</v>
      </c>
      <c r="J29" s="15">
        <v>64</v>
      </c>
    </row>
    <row r="30" spans="2:10">
      <c r="B30" s="37">
        <v>11</v>
      </c>
      <c r="C30" s="10">
        <v>9</v>
      </c>
      <c r="D30" s="67">
        <v>113</v>
      </c>
      <c r="E30" s="68">
        <v>7</v>
      </c>
      <c r="F30" s="11">
        <v>3336</v>
      </c>
      <c r="G30" s="12">
        <v>1692</v>
      </c>
      <c r="H30" s="13">
        <v>1644</v>
      </c>
      <c r="I30" s="14">
        <v>172</v>
      </c>
      <c r="J30" s="15">
        <v>24</v>
      </c>
    </row>
    <row r="31" spans="2:10">
      <c r="B31" s="37">
        <v>12</v>
      </c>
      <c r="C31" s="10">
        <v>9</v>
      </c>
      <c r="D31" s="67">
        <v>116</v>
      </c>
      <c r="E31" s="68">
        <v>9</v>
      </c>
      <c r="F31" s="11">
        <v>3266</v>
      </c>
      <c r="G31" s="12">
        <v>1693</v>
      </c>
      <c r="H31" s="13">
        <v>1573</v>
      </c>
      <c r="I31" s="14">
        <v>170</v>
      </c>
      <c r="J31" s="15">
        <v>23</v>
      </c>
    </row>
    <row r="32" spans="2:10">
      <c r="B32" s="37">
        <v>13</v>
      </c>
      <c r="C32" s="10">
        <v>9</v>
      </c>
      <c r="D32" s="67">
        <v>113</v>
      </c>
      <c r="E32" s="68">
        <v>9</v>
      </c>
      <c r="F32" s="11">
        <v>3241</v>
      </c>
      <c r="G32" s="12">
        <v>1675</v>
      </c>
      <c r="H32" s="13">
        <v>1566</v>
      </c>
      <c r="I32" s="14">
        <v>167</v>
      </c>
      <c r="J32" s="15">
        <v>22</v>
      </c>
    </row>
    <row r="33" spans="2:10">
      <c r="B33" s="37">
        <v>14</v>
      </c>
      <c r="C33" s="10">
        <v>9</v>
      </c>
      <c r="D33" s="67">
        <v>118</v>
      </c>
      <c r="E33" s="68">
        <v>9</v>
      </c>
      <c r="F33" s="11">
        <v>3200</v>
      </c>
      <c r="G33" s="12">
        <v>1671</v>
      </c>
      <c r="H33" s="13">
        <v>1529</v>
      </c>
      <c r="I33" s="14">
        <v>176</v>
      </c>
      <c r="J33" s="15">
        <v>22</v>
      </c>
    </row>
    <row r="34" spans="2:10">
      <c r="B34" s="37">
        <v>15</v>
      </c>
      <c r="C34" s="10">
        <v>9</v>
      </c>
      <c r="D34" s="67">
        <v>125</v>
      </c>
      <c r="E34" s="68">
        <v>11</v>
      </c>
      <c r="F34" s="11">
        <v>3170</v>
      </c>
      <c r="G34" s="12">
        <v>1659</v>
      </c>
      <c r="H34" s="13">
        <v>1511</v>
      </c>
      <c r="I34" s="14">
        <v>185</v>
      </c>
      <c r="J34" s="15">
        <v>23</v>
      </c>
    </row>
    <row r="35" spans="2:10">
      <c r="B35" s="37">
        <v>16</v>
      </c>
      <c r="C35" s="10">
        <v>9</v>
      </c>
      <c r="D35" s="67">
        <v>130</v>
      </c>
      <c r="E35" s="68">
        <v>11</v>
      </c>
      <c r="F35" s="11">
        <v>3218</v>
      </c>
      <c r="G35" s="12">
        <v>1686</v>
      </c>
      <c r="H35" s="13">
        <v>1532</v>
      </c>
      <c r="I35" s="14">
        <v>190</v>
      </c>
      <c r="J35" s="15">
        <v>22</v>
      </c>
    </row>
    <row r="36" spans="2:10">
      <c r="B36" s="37">
        <v>17</v>
      </c>
      <c r="C36" s="10">
        <v>9</v>
      </c>
      <c r="D36" s="67">
        <v>133</v>
      </c>
      <c r="E36" s="68">
        <v>12</v>
      </c>
      <c r="F36" s="11">
        <v>3302</v>
      </c>
      <c r="G36" s="12">
        <v>1750</v>
      </c>
      <c r="H36" s="13">
        <v>1552</v>
      </c>
      <c r="I36" s="14">
        <v>189</v>
      </c>
      <c r="J36" s="15">
        <v>31</v>
      </c>
    </row>
    <row r="37" spans="2:10">
      <c r="B37" s="37">
        <v>18</v>
      </c>
      <c r="C37" s="10">
        <v>9</v>
      </c>
      <c r="D37" s="67">
        <v>134</v>
      </c>
      <c r="E37" s="68">
        <v>14</v>
      </c>
      <c r="F37" s="11">
        <v>3317</v>
      </c>
      <c r="G37" s="12">
        <v>1723</v>
      </c>
      <c r="H37" s="13">
        <v>1594</v>
      </c>
      <c r="I37" s="14">
        <v>191</v>
      </c>
      <c r="J37" s="15">
        <v>62</v>
      </c>
    </row>
    <row r="38" spans="2:10">
      <c r="B38" s="37">
        <v>19</v>
      </c>
      <c r="C38" s="10">
        <v>9</v>
      </c>
      <c r="D38" s="67">
        <v>135</v>
      </c>
      <c r="E38" s="68">
        <v>14</v>
      </c>
      <c r="F38" s="11">
        <v>3336</v>
      </c>
      <c r="G38" s="12">
        <v>1747</v>
      </c>
      <c r="H38" s="13">
        <v>1589</v>
      </c>
      <c r="I38" s="14">
        <v>198</v>
      </c>
      <c r="J38" s="15">
        <v>30</v>
      </c>
    </row>
    <row r="39" spans="2:10" s="7" customFormat="1">
      <c r="B39" s="29">
        <v>20</v>
      </c>
      <c r="C39" s="10">
        <v>9</v>
      </c>
      <c r="D39" s="67">
        <v>138</v>
      </c>
      <c r="E39" s="68">
        <v>15</v>
      </c>
      <c r="F39" s="11">
        <v>3383</v>
      </c>
      <c r="G39" s="12">
        <v>1760</v>
      </c>
      <c r="H39" s="13">
        <v>1623</v>
      </c>
      <c r="I39" s="14">
        <v>203</v>
      </c>
      <c r="J39" s="15">
        <v>31</v>
      </c>
    </row>
    <row r="40" spans="2:10">
      <c r="B40" s="29">
        <v>21</v>
      </c>
      <c r="C40" s="10">
        <v>9</v>
      </c>
      <c r="D40" s="67">
        <v>139</v>
      </c>
      <c r="E40" s="68">
        <v>15</v>
      </c>
      <c r="F40" s="11">
        <v>3468</v>
      </c>
      <c r="G40" s="12">
        <v>1781</v>
      </c>
      <c r="H40" s="13">
        <v>1687</v>
      </c>
      <c r="I40" s="14">
        <v>197</v>
      </c>
      <c r="J40" s="15">
        <v>36</v>
      </c>
    </row>
    <row r="41" spans="2:10">
      <c r="B41" s="29">
        <v>22</v>
      </c>
      <c r="C41" s="16">
        <v>9</v>
      </c>
      <c r="D41" s="69">
        <v>139</v>
      </c>
      <c r="E41" s="70">
        <v>17</v>
      </c>
      <c r="F41" s="17">
        <v>3465</v>
      </c>
      <c r="G41" s="18">
        <v>1746</v>
      </c>
      <c r="H41" s="19">
        <v>1719</v>
      </c>
      <c r="I41" s="20">
        <v>199</v>
      </c>
      <c r="J41" s="21">
        <v>37</v>
      </c>
    </row>
    <row r="42" spans="2:10">
      <c r="B42" s="31">
        <v>23</v>
      </c>
      <c r="C42" s="16">
        <v>9</v>
      </c>
      <c r="D42" s="69">
        <v>139</v>
      </c>
      <c r="E42" s="70">
        <v>17</v>
      </c>
      <c r="F42" s="17">
        <v>3432</v>
      </c>
      <c r="G42" s="18">
        <v>1719</v>
      </c>
      <c r="H42" s="19">
        <v>1713</v>
      </c>
      <c r="I42" s="20">
        <v>200</v>
      </c>
      <c r="J42" s="21">
        <v>44</v>
      </c>
    </row>
    <row r="43" spans="2:10">
      <c r="B43" s="30">
        <v>24</v>
      </c>
      <c r="C43" s="16">
        <v>9</v>
      </c>
      <c r="D43" s="69">
        <v>140</v>
      </c>
      <c r="E43" s="70">
        <v>19</v>
      </c>
      <c r="F43" s="17">
        <v>3352</v>
      </c>
      <c r="G43" s="18">
        <v>1704</v>
      </c>
      <c r="H43" s="19">
        <v>1648</v>
      </c>
      <c r="I43" s="20">
        <v>198</v>
      </c>
      <c r="J43" s="21">
        <v>50</v>
      </c>
    </row>
    <row r="44" spans="2:10" ht="13.5" customHeight="1">
      <c r="B44" s="30">
        <v>25</v>
      </c>
      <c r="C44" s="16">
        <v>9</v>
      </c>
      <c r="D44" s="69">
        <v>141</v>
      </c>
      <c r="E44" s="70">
        <v>19</v>
      </c>
      <c r="F44" s="17">
        <v>3306</v>
      </c>
      <c r="G44" s="18">
        <v>1673</v>
      </c>
      <c r="H44" s="19">
        <v>1633</v>
      </c>
      <c r="I44" s="20">
        <v>196</v>
      </c>
      <c r="J44" s="21">
        <v>50</v>
      </c>
    </row>
    <row r="45" spans="2:10" ht="13.5" customHeight="1">
      <c r="B45" s="30">
        <v>26</v>
      </c>
      <c r="C45" s="16">
        <v>9</v>
      </c>
      <c r="D45" s="69">
        <v>140</v>
      </c>
      <c r="E45" s="70">
        <v>20</v>
      </c>
      <c r="F45" s="17">
        <v>3241</v>
      </c>
      <c r="G45" s="18">
        <v>1657</v>
      </c>
      <c r="H45" s="19">
        <v>1584</v>
      </c>
      <c r="I45" s="20">
        <v>199</v>
      </c>
      <c r="J45" s="21">
        <v>55</v>
      </c>
    </row>
    <row r="46" spans="2:10" ht="13.5" customHeight="1">
      <c r="B46" s="66">
        <v>27</v>
      </c>
      <c r="C46" s="42">
        <v>9</v>
      </c>
      <c r="D46" s="71">
        <v>138</v>
      </c>
      <c r="E46" s="72">
        <v>21</v>
      </c>
      <c r="F46" s="43">
        <v>3136</v>
      </c>
      <c r="G46" s="44">
        <v>1608</v>
      </c>
      <c r="H46" s="45">
        <v>1528</v>
      </c>
      <c r="I46" s="46">
        <v>193</v>
      </c>
      <c r="J46" s="47">
        <v>59</v>
      </c>
    </row>
    <row r="47" spans="2:10" ht="13.5" customHeight="1">
      <c r="B47" s="88">
        <v>28</v>
      </c>
      <c r="C47" s="89">
        <v>9</v>
      </c>
      <c r="D47" s="56">
        <v>135</v>
      </c>
      <c r="E47" s="57">
        <v>21</v>
      </c>
      <c r="F47" s="90">
        <v>3069</v>
      </c>
      <c r="G47" s="91">
        <v>1569</v>
      </c>
      <c r="H47" s="92">
        <v>1500</v>
      </c>
      <c r="I47" s="93">
        <v>192</v>
      </c>
      <c r="J47" s="94">
        <v>61</v>
      </c>
    </row>
    <row r="48" spans="2:10" ht="13.5" customHeight="1">
      <c r="B48" s="88">
        <v>29</v>
      </c>
      <c r="C48" s="89">
        <v>9</v>
      </c>
      <c r="D48" s="56">
        <v>135</v>
      </c>
      <c r="E48" s="57">
        <v>23</v>
      </c>
      <c r="F48" s="90">
        <v>3019</v>
      </c>
      <c r="G48" s="91">
        <v>1555</v>
      </c>
      <c r="H48" s="92">
        <v>1464</v>
      </c>
      <c r="I48" s="93">
        <v>193</v>
      </c>
      <c r="J48" s="94">
        <v>68</v>
      </c>
    </row>
    <row r="49" spans="2:10" s="101" customFormat="1" ht="13.5" customHeight="1">
      <c r="B49" s="119">
        <v>30</v>
      </c>
      <c r="C49" s="120">
        <v>9</v>
      </c>
      <c r="D49" s="121">
        <v>135</v>
      </c>
      <c r="E49" s="122">
        <v>24</v>
      </c>
      <c r="F49" s="123">
        <v>2984</v>
      </c>
      <c r="G49" s="124">
        <v>1524</v>
      </c>
      <c r="H49" s="125">
        <v>1460</v>
      </c>
      <c r="I49" s="126">
        <v>191</v>
      </c>
      <c r="J49" s="127">
        <v>70</v>
      </c>
    </row>
    <row r="50" spans="2:10" s="101" customFormat="1" ht="13.5" customHeight="1">
      <c r="B50" s="119" t="s">
        <v>52</v>
      </c>
      <c r="C50" s="120">
        <v>9</v>
      </c>
      <c r="D50" s="169">
        <v>135</v>
      </c>
      <c r="E50" s="170">
        <v>25</v>
      </c>
      <c r="F50" s="123">
        <v>2939</v>
      </c>
      <c r="G50" s="124">
        <v>1496</v>
      </c>
      <c r="H50" s="125">
        <v>1443</v>
      </c>
      <c r="I50" s="171">
        <v>191</v>
      </c>
      <c r="J50" s="172">
        <v>69</v>
      </c>
    </row>
    <row r="51" spans="2:10" s="101" customFormat="1" ht="13.5" customHeight="1">
      <c r="B51" s="119">
        <v>2</v>
      </c>
      <c r="C51" s="120">
        <v>9</v>
      </c>
      <c r="D51" s="137">
        <v>132</v>
      </c>
      <c r="E51" s="180">
        <v>25</v>
      </c>
      <c r="F51" s="181">
        <v>2931</v>
      </c>
      <c r="G51" s="139">
        <v>1485</v>
      </c>
      <c r="H51" s="140">
        <v>1446</v>
      </c>
      <c r="I51" s="141">
        <v>191</v>
      </c>
      <c r="J51" s="142">
        <v>28</v>
      </c>
    </row>
    <row r="52" spans="2:10">
      <c r="B52" s="119">
        <v>3</v>
      </c>
      <c r="C52" s="120">
        <v>9</v>
      </c>
      <c r="D52" s="137">
        <v>130</v>
      </c>
      <c r="E52" s="180">
        <v>25</v>
      </c>
      <c r="F52" s="181">
        <v>2925</v>
      </c>
      <c r="G52" s="139">
        <v>1487</v>
      </c>
      <c r="H52" s="140">
        <v>1438</v>
      </c>
      <c r="I52" s="141">
        <v>189</v>
      </c>
      <c r="J52" s="142">
        <v>13</v>
      </c>
    </row>
    <row r="53" spans="2:10">
      <c r="B53" s="119">
        <v>4</v>
      </c>
      <c r="C53" s="120">
        <v>9</v>
      </c>
      <c r="D53" s="137">
        <v>131</v>
      </c>
      <c r="E53" s="180">
        <v>25</v>
      </c>
      <c r="F53" s="181">
        <v>2893</v>
      </c>
      <c r="G53" s="139">
        <v>1486</v>
      </c>
      <c r="H53" s="140">
        <v>1407</v>
      </c>
      <c r="I53" s="141">
        <v>195</v>
      </c>
      <c r="J53" s="142">
        <v>13</v>
      </c>
    </row>
    <row r="54" spans="2:10" ht="14.25" thickBot="1">
      <c r="B54" s="163">
        <v>5</v>
      </c>
      <c r="C54" s="164">
        <v>9</v>
      </c>
      <c r="D54" s="173">
        <v>128</v>
      </c>
      <c r="E54" s="174">
        <v>23</v>
      </c>
      <c r="F54" s="175">
        <v>2810</v>
      </c>
      <c r="G54" s="176">
        <v>1448</v>
      </c>
      <c r="H54" s="177">
        <v>1362</v>
      </c>
      <c r="I54" s="178">
        <v>193</v>
      </c>
      <c r="J54" s="179">
        <v>14</v>
      </c>
    </row>
    <row r="55" spans="2:10">
      <c r="J55" s="8" t="s">
        <v>54</v>
      </c>
    </row>
    <row r="56" spans="2:10">
      <c r="J56" s="96" t="s">
        <v>41</v>
      </c>
    </row>
  </sheetData>
  <mergeCells count="5">
    <mergeCell ref="J2:J3"/>
    <mergeCell ref="F2:H2"/>
    <mergeCell ref="D2:E2"/>
    <mergeCell ref="I2:I3"/>
    <mergeCell ref="C2:C3"/>
  </mergeCells>
  <phoneticPr fontId="7"/>
  <printOptions gridLinesSet="0"/>
  <pageMargins left="0.47" right="0.59055118110236227" top="0.6692913385826772" bottom="0.43307086614173229" header="0.35433070866141736" footer="0.23622047244094491"/>
  <pageSetup paperSize="9" orientation="portrait" horizontalDpi="300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9"/>
  <sheetViews>
    <sheetView zoomScale="80" zoomScaleNormal="80" workbookViewId="0">
      <pane xSplit="1" ySplit="4" topLeftCell="B44" activePane="bottomRight" state="frozen"/>
      <selection pane="topRight" activeCell="B1" sqref="B1"/>
      <selection pane="bottomLeft" activeCell="A5" sqref="A5"/>
      <selection pane="bottomRight" activeCell="AE68" sqref="AE68"/>
    </sheetView>
  </sheetViews>
  <sheetFormatPr defaultRowHeight="13.5"/>
  <cols>
    <col min="1" max="1" width="5.3984375" style="73" customWidth="1"/>
    <col min="2" max="28" width="4.69921875" style="73" customWidth="1"/>
    <col min="29" max="31" width="5" style="73" customWidth="1"/>
    <col min="32" max="40" width="5.796875" style="73" customWidth="1"/>
    <col min="41" max="16384" width="8.796875" style="73"/>
  </cols>
  <sheetData>
    <row r="1" spans="1:31">
      <c r="B1" s="74" t="s">
        <v>23</v>
      </c>
    </row>
    <row r="2" spans="1:31">
      <c r="AE2" s="104" t="s">
        <v>43</v>
      </c>
    </row>
    <row r="3" spans="1:31">
      <c r="A3" s="208" t="s">
        <v>24</v>
      </c>
      <c r="B3" s="205" t="s">
        <v>25</v>
      </c>
      <c r="C3" s="206"/>
      <c r="D3" s="207"/>
      <c r="E3" s="205" t="s">
        <v>26</v>
      </c>
      <c r="F3" s="206"/>
      <c r="G3" s="206"/>
      <c r="H3" s="205" t="s">
        <v>27</v>
      </c>
      <c r="I3" s="206"/>
      <c r="J3" s="207"/>
      <c r="K3" s="205" t="s">
        <v>28</v>
      </c>
      <c r="L3" s="206"/>
      <c r="M3" s="207"/>
      <c r="N3" s="205" t="s">
        <v>29</v>
      </c>
      <c r="O3" s="206"/>
      <c r="P3" s="207"/>
      <c r="Q3" s="205" t="s">
        <v>30</v>
      </c>
      <c r="R3" s="206"/>
      <c r="S3" s="207"/>
      <c r="T3" s="205" t="s">
        <v>31</v>
      </c>
      <c r="U3" s="206"/>
      <c r="V3" s="207"/>
      <c r="W3" s="205" t="s">
        <v>32</v>
      </c>
      <c r="X3" s="206"/>
      <c r="Y3" s="207"/>
      <c r="Z3" s="205" t="s">
        <v>33</v>
      </c>
      <c r="AA3" s="206"/>
      <c r="AB3" s="207"/>
      <c r="AC3" s="205" t="s">
        <v>34</v>
      </c>
      <c r="AD3" s="206"/>
      <c r="AE3" s="207"/>
    </row>
    <row r="4" spans="1:31">
      <c r="A4" s="209"/>
      <c r="B4" s="75" t="s">
        <v>35</v>
      </c>
      <c r="C4" s="76" t="s">
        <v>36</v>
      </c>
      <c r="D4" s="77" t="s">
        <v>37</v>
      </c>
      <c r="E4" s="75" t="s">
        <v>35</v>
      </c>
      <c r="F4" s="76" t="s">
        <v>36</v>
      </c>
      <c r="G4" s="76" t="s">
        <v>37</v>
      </c>
      <c r="H4" s="75" t="s">
        <v>35</v>
      </c>
      <c r="I4" s="76" t="s">
        <v>36</v>
      </c>
      <c r="J4" s="77" t="s">
        <v>37</v>
      </c>
      <c r="K4" s="75" t="s">
        <v>35</v>
      </c>
      <c r="L4" s="76" t="s">
        <v>36</v>
      </c>
      <c r="M4" s="77" t="s">
        <v>37</v>
      </c>
      <c r="N4" s="75" t="s">
        <v>35</v>
      </c>
      <c r="O4" s="76" t="s">
        <v>36</v>
      </c>
      <c r="P4" s="77" t="s">
        <v>37</v>
      </c>
      <c r="Q4" s="75" t="s">
        <v>35</v>
      </c>
      <c r="R4" s="76" t="s">
        <v>36</v>
      </c>
      <c r="S4" s="77" t="s">
        <v>37</v>
      </c>
      <c r="T4" s="75" t="s">
        <v>35</v>
      </c>
      <c r="U4" s="76" t="s">
        <v>36</v>
      </c>
      <c r="V4" s="77" t="s">
        <v>37</v>
      </c>
      <c r="W4" s="75" t="s">
        <v>35</v>
      </c>
      <c r="X4" s="76" t="s">
        <v>36</v>
      </c>
      <c r="Y4" s="77" t="s">
        <v>37</v>
      </c>
      <c r="Z4" s="75" t="s">
        <v>35</v>
      </c>
      <c r="AA4" s="76" t="s">
        <v>36</v>
      </c>
      <c r="AB4" s="77" t="s">
        <v>37</v>
      </c>
      <c r="AC4" s="75" t="s">
        <v>35</v>
      </c>
      <c r="AD4" s="76" t="s">
        <v>36</v>
      </c>
      <c r="AE4" s="77" t="s">
        <v>37</v>
      </c>
    </row>
    <row r="5" spans="1:31">
      <c r="A5" s="78" t="s">
        <v>39</v>
      </c>
      <c r="B5" s="79">
        <v>425</v>
      </c>
      <c r="C5" s="80">
        <v>432</v>
      </c>
      <c r="D5" s="81">
        <f>SUM(B5:C5)</f>
        <v>857</v>
      </c>
      <c r="E5" s="79">
        <f>318+19</f>
        <v>337</v>
      </c>
      <c r="F5" s="80">
        <f>268+10</f>
        <v>278</v>
      </c>
      <c r="G5" s="80">
        <f>SUM(E5:F5)</f>
        <v>615</v>
      </c>
      <c r="H5" s="79">
        <v>100</v>
      </c>
      <c r="I5" s="80">
        <v>114</v>
      </c>
      <c r="J5" s="81">
        <f>SUM(H5:I5)</f>
        <v>214</v>
      </c>
      <c r="K5" s="79">
        <f>165+22</f>
        <v>187</v>
      </c>
      <c r="L5" s="80">
        <f>167+18</f>
        <v>185</v>
      </c>
      <c r="M5" s="81">
        <f>SUM(K5:L5)</f>
        <v>372</v>
      </c>
      <c r="N5" s="79">
        <v>256</v>
      </c>
      <c r="O5" s="80">
        <v>279</v>
      </c>
      <c r="P5" s="81">
        <f>SUM(N5:O5)</f>
        <v>535</v>
      </c>
      <c r="Q5" s="79">
        <v>124</v>
      </c>
      <c r="R5" s="80">
        <v>134</v>
      </c>
      <c r="S5" s="81">
        <f>SUM(Q5:R5)</f>
        <v>258</v>
      </c>
      <c r="T5" s="79">
        <v>167</v>
      </c>
      <c r="U5" s="82">
        <v>156</v>
      </c>
      <c r="V5" s="81">
        <f>SUM(T5:U5)</f>
        <v>323</v>
      </c>
      <c r="W5" s="79">
        <f>123+42</f>
        <v>165</v>
      </c>
      <c r="X5" s="80">
        <f>130+37</f>
        <v>167</v>
      </c>
      <c r="Y5" s="81">
        <f>SUM(W5:X5)</f>
        <v>332</v>
      </c>
      <c r="Z5" s="79">
        <f>179+6</f>
        <v>185</v>
      </c>
      <c r="AA5" s="80">
        <f>209+5</f>
        <v>214</v>
      </c>
      <c r="AB5" s="81">
        <f>SUM(Z5:AA5)</f>
        <v>399</v>
      </c>
      <c r="AC5" s="79">
        <f>B5+E5+H5+K5+N5+Q5+T5+W5+Z5</f>
        <v>1946</v>
      </c>
      <c r="AD5" s="80">
        <f>C5+F5+I5+L5+O5+R5+U5+X5+AA5</f>
        <v>1959</v>
      </c>
      <c r="AE5" s="81">
        <f>SUM(AC5:AD5)</f>
        <v>3905</v>
      </c>
    </row>
    <row r="6" spans="1:31">
      <c r="A6" s="78">
        <v>36</v>
      </c>
      <c r="B6" s="79">
        <v>399</v>
      </c>
      <c r="C6" s="80">
        <v>379</v>
      </c>
      <c r="D6" s="81">
        <f t="shared" ref="D6:D62" si="0">SUM(B6:C6)</f>
        <v>778</v>
      </c>
      <c r="E6" s="79">
        <f>296+17</f>
        <v>313</v>
      </c>
      <c r="F6" s="80">
        <f>251+17</f>
        <v>268</v>
      </c>
      <c r="G6" s="80">
        <f t="shared" ref="G6:G63" si="1">SUM(E6:F6)</f>
        <v>581</v>
      </c>
      <c r="H6" s="79">
        <v>89</v>
      </c>
      <c r="I6" s="80">
        <v>103</v>
      </c>
      <c r="J6" s="81">
        <f t="shared" ref="J6:J63" si="2">SUM(H6:I6)</f>
        <v>192</v>
      </c>
      <c r="K6" s="79">
        <f>155+26</f>
        <v>181</v>
      </c>
      <c r="L6" s="80">
        <f>160+16</f>
        <v>176</v>
      </c>
      <c r="M6" s="81">
        <f t="shared" ref="M6:M63" si="3">SUM(K6:L6)</f>
        <v>357</v>
      </c>
      <c r="N6" s="79">
        <v>229</v>
      </c>
      <c r="O6" s="80">
        <v>269</v>
      </c>
      <c r="P6" s="81">
        <f t="shared" ref="P6:P63" si="4">SUM(N6:O6)</f>
        <v>498</v>
      </c>
      <c r="Q6" s="79">
        <v>114</v>
      </c>
      <c r="R6" s="82">
        <v>126</v>
      </c>
      <c r="S6" s="81">
        <f t="shared" ref="S6:S63" si="5">SUM(Q6:R6)</f>
        <v>240</v>
      </c>
      <c r="T6" s="79">
        <v>146</v>
      </c>
      <c r="U6" s="82">
        <v>136</v>
      </c>
      <c r="V6" s="81">
        <f t="shared" ref="V6:V63" si="6">SUM(T6:U6)</f>
        <v>282</v>
      </c>
      <c r="W6" s="79">
        <f>101+43</f>
        <v>144</v>
      </c>
      <c r="X6" s="82">
        <f>110+34</f>
        <v>144</v>
      </c>
      <c r="Y6" s="81">
        <f t="shared" ref="Y6:Y63" si="7">SUM(W6:X6)</f>
        <v>288</v>
      </c>
      <c r="Z6" s="79">
        <f>170+5</f>
        <v>175</v>
      </c>
      <c r="AA6" s="80">
        <f>195+7</f>
        <v>202</v>
      </c>
      <c r="AB6" s="81">
        <f t="shared" ref="AB6:AB63" si="8">SUM(Z6:AA6)</f>
        <v>377</v>
      </c>
      <c r="AC6" s="79">
        <f t="shared" ref="AC6:AD38" si="9">B6+E6+H6+K6+N6+Q6+T6+W6+Z6</f>
        <v>1790</v>
      </c>
      <c r="AD6" s="80">
        <f t="shared" si="9"/>
        <v>1803</v>
      </c>
      <c r="AE6" s="81">
        <f t="shared" ref="AE6:AE62" si="10">SUM(AC6:AD6)</f>
        <v>3593</v>
      </c>
    </row>
    <row r="7" spans="1:31">
      <c r="A7" s="78">
        <v>37</v>
      </c>
      <c r="B7" s="79">
        <v>383</v>
      </c>
      <c r="C7" s="80">
        <v>383</v>
      </c>
      <c r="D7" s="81">
        <f t="shared" si="0"/>
        <v>766</v>
      </c>
      <c r="E7" s="79">
        <f>272+10</f>
        <v>282</v>
      </c>
      <c r="F7" s="82">
        <f>232+21</f>
        <v>253</v>
      </c>
      <c r="G7" s="80">
        <f t="shared" si="1"/>
        <v>535</v>
      </c>
      <c r="H7" s="79">
        <v>90</v>
      </c>
      <c r="I7" s="80">
        <v>98</v>
      </c>
      <c r="J7" s="81">
        <f t="shared" si="2"/>
        <v>188</v>
      </c>
      <c r="K7" s="79">
        <f>142+29</f>
        <v>171</v>
      </c>
      <c r="L7" s="82">
        <f>147+13</f>
        <v>160</v>
      </c>
      <c r="M7" s="81">
        <f t="shared" si="3"/>
        <v>331</v>
      </c>
      <c r="N7" s="79">
        <v>214</v>
      </c>
      <c r="O7" s="80">
        <v>237</v>
      </c>
      <c r="P7" s="81">
        <f t="shared" si="4"/>
        <v>451</v>
      </c>
      <c r="Q7" s="79">
        <v>105</v>
      </c>
      <c r="R7" s="82">
        <v>113</v>
      </c>
      <c r="S7" s="81">
        <f t="shared" si="5"/>
        <v>218</v>
      </c>
      <c r="T7" s="79">
        <v>139</v>
      </c>
      <c r="U7" s="82">
        <v>118</v>
      </c>
      <c r="V7" s="81">
        <f t="shared" si="6"/>
        <v>257</v>
      </c>
      <c r="W7" s="79">
        <f>103+41</f>
        <v>144</v>
      </c>
      <c r="X7" s="80">
        <f>99+33</f>
        <v>132</v>
      </c>
      <c r="Y7" s="81">
        <f t="shared" si="7"/>
        <v>276</v>
      </c>
      <c r="Z7" s="79">
        <f>147+10</f>
        <v>157</v>
      </c>
      <c r="AA7" s="80">
        <f>186+11</f>
        <v>197</v>
      </c>
      <c r="AB7" s="81">
        <f t="shared" si="8"/>
        <v>354</v>
      </c>
      <c r="AC7" s="79">
        <f t="shared" si="9"/>
        <v>1685</v>
      </c>
      <c r="AD7" s="80">
        <f t="shared" si="9"/>
        <v>1691</v>
      </c>
      <c r="AE7" s="81">
        <f t="shared" si="10"/>
        <v>3376</v>
      </c>
    </row>
    <row r="8" spans="1:31">
      <c r="A8" s="78">
        <v>38</v>
      </c>
      <c r="B8" s="79">
        <v>375</v>
      </c>
      <c r="C8" s="82">
        <v>373</v>
      </c>
      <c r="D8" s="81">
        <f t="shared" si="0"/>
        <v>748</v>
      </c>
      <c r="E8" s="79">
        <f>266+13</f>
        <v>279</v>
      </c>
      <c r="F8" s="80">
        <f>241+22</f>
        <v>263</v>
      </c>
      <c r="G8" s="80">
        <f t="shared" si="1"/>
        <v>542</v>
      </c>
      <c r="H8" s="79">
        <v>92</v>
      </c>
      <c r="I8" s="82">
        <v>106</v>
      </c>
      <c r="J8" s="81">
        <f t="shared" si="2"/>
        <v>198</v>
      </c>
      <c r="K8" s="79">
        <f>128+25</f>
        <v>153</v>
      </c>
      <c r="L8" s="82">
        <f>141+16</f>
        <v>157</v>
      </c>
      <c r="M8" s="81">
        <f t="shared" si="3"/>
        <v>310</v>
      </c>
      <c r="N8" s="79">
        <v>213</v>
      </c>
      <c r="O8" s="82">
        <v>253</v>
      </c>
      <c r="P8" s="81">
        <f t="shared" si="4"/>
        <v>466</v>
      </c>
      <c r="Q8" s="79">
        <v>99</v>
      </c>
      <c r="R8" s="82">
        <v>97</v>
      </c>
      <c r="S8" s="81">
        <f t="shared" si="5"/>
        <v>196</v>
      </c>
      <c r="T8" s="79">
        <v>130</v>
      </c>
      <c r="U8" s="82">
        <v>108</v>
      </c>
      <c r="V8" s="81">
        <f t="shared" si="6"/>
        <v>238</v>
      </c>
      <c r="W8" s="79">
        <f>98+42</f>
        <v>140</v>
      </c>
      <c r="X8" s="82">
        <f>99+36</f>
        <v>135</v>
      </c>
      <c r="Y8" s="81">
        <f t="shared" si="7"/>
        <v>275</v>
      </c>
      <c r="Z8" s="79">
        <v>155</v>
      </c>
      <c r="AA8" s="82">
        <v>186</v>
      </c>
      <c r="AB8" s="81">
        <f t="shared" si="8"/>
        <v>341</v>
      </c>
      <c r="AC8" s="79">
        <f t="shared" si="9"/>
        <v>1636</v>
      </c>
      <c r="AD8" s="80">
        <f t="shared" si="9"/>
        <v>1678</v>
      </c>
      <c r="AE8" s="81">
        <f t="shared" si="10"/>
        <v>3314</v>
      </c>
    </row>
    <row r="9" spans="1:31">
      <c r="A9" s="78">
        <v>39</v>
      </c>
      <c r="B9" s="79">
        <v>398</v>
      </c>
      <c r="C9" s="82">
        <v>383</v>
      </c>
      <c r="D9" s="81">
        <f t="shared" si="0"/>
        <v>781</v>
      </c>
      <c r="E9" s="79">
        <f>262+15</f>
        <v>277</v>
      </c>
      <c r="F9" s="82">
        <f>246+15</f>
        <v>261</v>
      </c>
      <c r="G9" s="80">
        <f t="shared" si="1"/>
        <v>538</v>
      </c>
      <c r="H9" s="79">
        <v>92</v>
      </c>
      <c r="I9" s="82">
        <v>101</v>
      </c>
      <c r="J9" s="81">
        <f t="shared" si="2"/>
        <v>193</v>
      </c>
      <c r="K9" s="79">
        <f>130+20</f>
        <v>150</v>
      </c>
      <c r="L9" s="82">
        <f>132+15</f>
        <v>147</v>
      </c>
      <c r="M9" s="81">
        <f t="shared" si="3"/>
        <v>297</v>
      </c>
      <c r="N9" s="79">
        <v>212</v>
      </c>
      <c r="O9" s="82">
        <v>241</v>
      </c>
      <c r="P9" s="81">
        <f t="shared" si="4"/>
        <v>453</v>
      </c>
      <c r="Q9" s="79">
        <v>112</v>
      </c>
      <c r="R9" s="82">
        <v>91</v>
      </c>
      <c r="S9" s="81">
        <f t="shared" si="5"/>
        <v>203</v>
      </c>
      <c r="T9" s="79">
        <v>119</v>
      </c>
      <c r="U9" s="82">
        <v>105</v>
      </c>
      <c r="V9" s="81">
        <f t="shared" si="6"/>
        <v>224</v>
      </c>
      <c r="W9" s="79">
        <f>98+37</f>
        <v>135</v>
      </c>
      <c r="X9" s="80">
        <f>94+34</f>
        <v>128</v>
      </c>
      <c r="Y9" s="81">
        <f t="shared" si="7"/>
        <v>263</v>
      </c>
      <c r="Z9" s="79">
        <v>161</v>
      </c>
      <c r="AA9" s="80">
        <v>163</v>
      </c>
      <c r="AB9" s="81">
        <f t="shared" si="8"/>
        <v>324</v>
      </c>
      <c r="AC9" s="79">
        <f t="shared" si="9"/>
        <v>1656</v>
      </c>
      <c r="AD9" s="80">
        <f t="shared" si="9"/>
        <v>1620</v>
      </c>
      <c r="AE9" s="81">
        <f t="shared" si="10"/>
        <v>3276</v>
      </c>
    </row>
    <row r="10" spans="1:31">
      <c r="A10" s="78">
        <v>40</v>
      </c>
      <c r="B10" s="79">
        <v>399</v>
      </c>
      <c r="C10" s="82">
        <v>377</v>
      </c>
      <c r="D10" s="81">
        <f t="shared" si="0"/>
        <v>776</v>
      </c>
      <c r="E10" s="79">
        <f>266+18</f>
        <v>284</v>
      </c>
      <c r="F10" s="82">
        <f>254+9</f>
        <v>263</v>
      </c>
      <c r="G10" s="80">
        <f t="shared" si="1"/>
        <v>547</v>
      </c>
      <c r="H10" s="79">
        <v>100</v>
      </c>
      <c r="I10" s="82">
        <v>95</v>
      </c>
      <c r="J10" s="81">
        <f t="shared" si="2"/>
        <v>195</v>
      </c>
      <c r="K10" s="79">
        <f>131+15</f>
        <v>146</v>
      </c>
      <c r="L10" s="80">
        <f>134+16</f>
        <v>150</v>
      </c>
      <c r="M10" s="81">
        <f t="shared" si="3"/>
        <v>296</v>
      </c>
      <c r="N10" s="79">
        <v>197</v>
      </c>
      <c r="O10" s="82">
        <v>231</v>
      </c>
      <c r="P10" s="81">
        <f t="shared" si="4"/>
        <v>428</v>
      </c>
      <c r="Q10" s="79">
        <v>108</v>
      </c>
      <c r="R10" s="82">
        <v>91</v>
      </c>
      <c r="S10" s="81">
        <f t="shared" si="5"/>
        <v>199</v>
      </c>
      <c r="T10" s="79">
        <v>108</v>
      </c>
      <c r="U10" s="82">
        <v>102</v>
      </c>
      <c r="V10" s="81">
        <f t="shared" si="6"/>
        <v>210</v>
      </c>
      <c r="W10" s="79">
        <f>94+35</f>
        <v>129</v>
      </c>
      <c r="X10" s="80">
        <f>92+37</f>
        <v>129</v>
      </c>
      <c r="Y10" s="81">
        <f t="shared" si="7"/>
        <v>258</v>
      </c>
      <c r="Z10" s="79">
        <v>153</v>
      </c>
      <c r="AA10" s="80">
        <v>146</v>
      </c>
      <c r="AB10" s="81">
        <f t="shared" si="8"/>
        <v>299</v>
      </c>
      <c r="AC10" s="79">
        <f t="shared" si="9"/>
        <v>1624</v>
      </c>
      <c r="AD10" s="80">
        <f t="shared" si="9"/>
        <v>1584</v>
      </c>
      <c r="AE10" s="81">
        <f t="shared" si="10"/>
        <v>3208</v>
      </c>
    </row>
    <row r="11" spans="1:31">
      <c r="A11" s="78">
        <v>41</v>
      </c>
      <c r="B11" s="79">
        <v>395</v>
      </c>
      <c r="C11" s="82">
        <v>384</v>
      </c>
      <c r="D11" s="81">
        <f t="shared" si="0"/>
        <v>779</v>
      </c>
      <c r="E11" s="79">
        <v>284</v>
      </c>
      <c r="F11" s="82">
        <v>278</v>
      </c>
      <c r="G11" s="80">
        <f t="shared" si="1"/>
        <v>562</v>
      </c>
      <c r="H11" s="79">
        <v>98</v>
      </c>
      <c r="I11" s="82">
        <v>92</v>
      </c>
      <c r="J11" s="81">
        <f t="shared" si="2"/>
        <v>190</v>
      </c>
      <c r="K11" s="79">
        <f>120+13</f>
        <v>133</v>
      </c>
      <c r="L11" s="82">
        <f>122+17</f>
        <v>139</v>
      </c>
      <c r="M11" s="81">
        <f t="shared" si="3"/>
        <v>272</v>
      </c>
      <c r="N11" s="79">
        <v>191</v>
      </c>
      <c r="O11" s="82">
        <v>220</v>
      </c>
      <c r="P11" s="81">
        <f t="shared" si="4"/>
        <v>411</v>
      </c>
      <c r="Q11" s="79">
        <v>110</v>
      </c>
      <c r="R11" s="82">
        <v>94</v>
      </c>
      <c r="S11" s="81">
        <f t="shared" si="5"/>
        <v>204</v>
      </c>
      <c r="T11" s="79">
        <v>115</v>
      </c>
      <c r="U11" s="82">
        <v>92</v>
      </c>
      <c r="V11" s="81">
        <f t="shared" si="6"/>
        <v>207</v>
      </c>
      <c r="W11" s="79">
        <f>89+33</f>
        <v>122</v>
      </c>
      <c r="X11" s="80">
        <f>86+31</f>
        <v>117</v>
      </c>
      <c r="Y11" s="81">
        <f t="shared" si="7"/>
        <v>239</v>
      </c>
      <c r="Z11" s="79">
        <v>152</v>
      </c>
      <c r="AA11" s="82">
        <v>136</v>
      </c>
      <c r="AB11" s="81">
        <f t="shared" si="8"/>
        <v>288</v>
      </c>
      <c r="AC11" s="79">
        <f t="shared" si="9"/>
        <v>1600</v>
      </c>
      <c r="AD11" s="80">
        <f t="shared" si="9"/>
        <v>1552</v>
      </c>
      <c r="AE11" s="81">
        <f t="shared" si="10"/>
        <v>3152</v>
      </c>
    </row>
    <row r="12" spans="1:31">
      <c r="A12" s="78">
        <v>42</v>
      </c>
      <c r="B12" s="79">
        <v>386</v>
      </c>
      <c r="C12" s="82">
        <v>410</v>
      </c>
      <c r="D12" s="81">
        <f t="shared" si="0"/>
        <v>796</v>
      </c>
      <c r="E12" s="79">
        <v>297</v>
      </c>
      <c r="F12" s="82">
        <v>283</v>
      </c>
      <c r="G12" s="80">
        <f t="shared" si="1"/>
        <v>580</v>
      </c>
      <c r="H12" s="79">
        <v>103</v>
      </c>
      <c r="I12" s="82">
        <v>83</v>
      </c>
      <c r="J12" s="81">
        <f t="shared" si="2"/>
        <v>186</v>
      </c>
      <c r="K12" s="79">
        <v>105</v>
      </c>
      <c r="L12" s="82">
        <v>115</v>
      </c>
      <c r="M12" s="81">
        <f t="shared" si="3"/>
        <v>220</v>
      </c>
      <c r="N12" s="79">
        <v>197</v>
      </c>
      <c r="O12" s="82">
        <v>200</v>
      </c>
      <c r="P12" s="81">
        <f t="shared" si="4"/>
        <v>397</v>
      </c>
      <c r="Q12" s="79">
        <v>104</v>
      </c>
      <c r="R12" s="82">
        <v>83</v>
      </c>
      <c r="S12" s="81">
        <f t="shared" si="5"/>
        <v>187</v>
      </c>
      <c r="T12" s="79">
        <v>107</v>
      </c>
      <c r="U12" s="82">
        <v>87</v>
      </c>
      <c r="V12" s="81">
        <f t="shared" si="6"/>
        <v>194</v>
      </c>
      <c r="W12" s="79">
        <f>95+27</f>
        <v>122</v>
      </c>
      <c r="X12" s="80">
        <f>87+34</f>
        <v>121</v>
      </c>
      <c r="Y12" s="81">
        <f t="shared" si="7"/>
        <v>243</v>
      </c>
      <c r="Z12" s="79">
        <v>146</v>
      </c>
      <c r="AA12" s="80">
        <v>132</v>
      </c>
      <c r="AB12" s="81">
        <f t="shared" si="8"/>
        <v>278</v>
      </c>
      <c r="AC12" s="79">
        <f t="shared" si="9"/>
        <v>1567</v>
      </c>
      <c r="AD12" s="80">
        <f t="shared" si="9"/>
        <v>1514</v>
      </c>
      <c r="AE12" s="81">
        <f t="shared" si="10"/>
        <v>3081</v>
      </c>
    </row>
    <row r="13" spans="1:31">
      <c r="A13" s="78">
        <v>43</v>
      </c>
      <c r="B13" s="79">
        <v>406</v>
      </c>
      <c r="C13" s="82">
        <v>402</v>
      </c>
      <c r="D13" s="81">
        <f t="shared" si="0"/>
        <v>808</v>
      </c>
      <c r="E13" s="79">
        <v>295</v>
      </c>
      <c r="F13" s="82">
        <v>297</v>
      </c>
      <c r="G13" s="80">
        <f t="shared" si="1"/>
        <v>592</v>
      </c>
      <c r="H13" s="79">
        <v>114</v>
      </c>
      <c r="I13" s="82">
        <v>85</v>
      </c>
      <c r="J13" s="81">
        <f t="shared" si="2"/>
        <v>199</v>
      </c>
      <c r="K13" s="79">
        <v>90</v>
      </c>
      <c r="L13" s="82">
        <v>105</v>
      </c>
      <c r="M13" s="81">
        <f t="shared" si="3"/>
        <v>195</v>
      </c>
      <c r="N13" s="79">
        <v>189</v>
      </c>
      <c r="O13" s="82">
        <v>201</v>
      </c>
      <c r="P13" s="81">
        <f t="shared" si="4"/>
        <v>390</v>
      </c>
      <c r="Q13" s="79">
        <v>97</v>
      </c>
      <c r="R13" s="82">
        <v>81</v>
      </c>
      <c r="S13" s="81">
        <f t="shared" si="5"/>
        <v>178</v>
      </c>
      <c r="T13" s="79">
        <v>105</v>
      </c>
      <c r="U13" s="82">
        <v>84</v>
      </c>
      <c r="V13" s="81">
        <f t="shared" si="6"/>
        <v>189</v>
      </c>
      <c r="W13" s="79">
        <f>79+28</f>
        <v>107</v>
      </c>
      <c r="X13" s="80">
        <f>77+34</f>
        <v>111</v>
      </c>
      <c r="Y13" s="81">
        <f t="shared" si="7"/>
        <v>218</v>
      </c>
      <c r="Z13" s="79">
        <v>146</v>
      </c>
      <c r="AA13" s="82">
        <v>122</v>
      </c>
      <c r="AB13" s="81">
        <f t="shared" si="8"/>
        <v>268</v>
      </c>
      <c r="AC13" s="79">
        <f t="shared" si="9"/>
        <v>1549</v>
      </c>
      <c r="AD13" s="80">
        <f t="shared" si="9"/>
        <v>1488</v>
      </c>
      <c r="AE13" s="81">
        <f t="shared" si="10"/>
        <v>3037</v>
      </c>
    </row>
    <row r="14" spans="1:31">
      <c r="A14" s="78">
        <v>44</v>
      </c>
      <c r="B14" s="79">
        <v>423</v>
      </c>
      <c r="C14" s="82">
        <v>390</v>
      </c>
      <c r="D14" s="81">
        <f t="shared" si="0"/>
        <v>813</v>
      </c>
      <c r="E14" s="79">
        <v>296</v>
      </c>
      <c r="F14" s="82">
        <v>306</v>
      </c>
      <c r="G14" s="80">
        <f t="shared" si="1"/>
        <v>602</v>
      </c>
      <c r="H14" s="79">
        <v>102</v>
      </c>
      <c r="I14" s="82">
        <v>78</v>
      </c>
      <c r="J14" s="81">
        <f t="shared" si="2"/>
        <v>180</v>
      </c>
      <c r="K14" s="79">
        <v>89</v>
      </c>
      <c r="L14" s="82">
        <v>99</v>
      </c>
      <c r="M14" s="81">
        <f t="shared" si="3"/>
        <v>188</v>
      </c>
      <c r="N14" s="79">
        <f>1529-1343</f>
        <v>186</v>
      </c>
      <c r="O14" s="80">
        <f>1427-1255</f>
        <v>172</v>
      </c>
      <c r="P14" s="81">
        <f t="shared" si="4"/>
        <v>358</v>
      </c>
      <c r="Q14" s="79">
        <v>95</v>
      </c>
      <c r="R14" s="82">
        <v>78</v>
      </c>
      <c r="S14" s="81">
        <f t="shared" si="5"/>
        <v>173</v>
      </c>
      <c r="T14" s="79">
        <v>97</v>
      </c>
      <c r="U14" s="82">
        <v>82</v>
      </c>
      <c r="V14" s="81">
        <f t="shared" si="6"/>
        <v>179</v>
      </c>
      <c r="W14" s="79">
        <f>71+29</f>
        <v>100</v>
      </c>
      <c r="X14" s="80">
        <f>75+31</f>
        <v>106</v>
      </c>
      <c r="Y14" s="81">
        <f t="shared" si="7"/>
        <v>206</v>
      </c>
      <c r="Z14" s="79">
        <v>141</v>
      </c>
      <c r="AA14" s="82">
        <v>116</v>
      </c>
      <c r="AB14" s="81">
        <f t="shared" si="8"/>
        <v>257</v>
      </c>
      <c r="AC14" s="79">
        <f t="shared" si="9"/>
        <v>1529</v>
      </c>
      <c r="AD14" s="80">
        <f t="shared" si="9"/>
        <v>1427</v>
      </c>
      <c r="AE14" s="81">
        <f t="shared" si="10"/>
        <v>2956</v>
      </c>
    </row>
    <row r="15" spans="1:31">
      <c r="A15" s="78">
        <v>45</v>
      </c>
      <c r="B15" s="79">
        <v>406</v>
      </c>
      <c r="C15" s="82">
        <v>392</v>
      </c>
      <c r="D15" s="81">
        <f t="shared" si="0"/>
        <v>798</v>
      </c>
      <c r="E15" s="79">
        <v>323</v>
      </c>
      <c r="F15" s="82">
        <v>333</v>
      </c>
      <c r="G15" s="80">
        <f t="shared" si="1"/>
        <v>656</v>
      </c>
      <c r="H15" s="79">
        <v>100</v>
      </c>
      <c r="I15" s="82">
        <v>76</v>
      </c>
      <c r="J15" s="81">
        <f t="shared" si="2"/>
        <v>176</v>
      </c>
      <c r="K15" s="79">
        <v>80</v>
      </c>
      <c r="L15" s="82">
        <v>94</v>
      </c>
      <c r="M15" s="81">
        <f t="shared" si="3"/>
        <v>174</v>
      </c>
      <c r="N15" s="79">
        <v>194</v>
      </c>
      <c r="O15" s="82">
        <v>173</v>
      </c>
      <c r="P15" s="81">
        <f t="shared" si="4"/>
        <v>367</v>
      </c>
      <c r="Q15" s="79">
        <v>84</v>
      </c>
      <c r="R15" s="82">
        <v>79</v>
      </c>
      <c r="S15" s="81">
        <f t="shared" si="5"/>
        <v>163</v>
      </c>
      <c r="T15" s="79">
        <v>95</v>
      </c>
      <c r="U15" s="82">
        <v>77</v>
      </c>
      <c r="V15" s="81">
        <f t="shared" si="6"/>
        <v>172</v>
      </c>
      <c r="W15" s="79">
        <f>78+26</f>
        <v>104</v>
      </c>
      <c r="X15" s="82">
        <f>69+33</f>
        <v>102</v>
      </c>
      <c r="Y15" s="81">
        <f t="shared" si="7"/>
        <v>206</v>
      </c>
      <c r="Z15" s="79">
        <v>115</v>
      </c>
      <c r="AA15" s="82">
        <v>111</v>
      </c>
      <c r="AB15" s="81">
        <f t="shared" si="8"/>
        <v>226</v>
      </c>
      <c r="AC15" s="79">
        <f t="shared" si="9"/>
        <v>1501</v>
      </c>
      <c r="AD15" s="80">
        <f t="shared" si="9"/>
        <v>1437</v>
      </c>
      <c r="AE15" s="81">
        <f t="shared" si="10"/>
        <v>2938</v>
      </c>
    </row>
    <row r="16" spans="1:31">
      <c r="A16" s="78">
        <v>46</v>
      </c>
      <c r="B16" s="79">
        <v>419</v>
      </c>
      <c r="C16" s="82">
        <v>401</v>
      </c>
      <c r="D16" s="81">
        <f t="shared" si="0"/>
        <v>820</v>
      </c>
      <c r="E16" s="79">
        <v>336</v>
      </c>
      <c r="F16" s="82">
        <v>369</v>
      </c>
      <c r="G16" s="80">
        <f t="shared" si="1"/>
        <v>705</v>
      </c>
      <c r="H16" s="79">
        <v>90</v>
      </c>
      <c r="I16" s="82">
        <v>77</v>
      </c>
      <c r="J16" s="81">
        <f t="shared" si="2"/>
        <v>167</v>
      </c>
      <c r="K16" s="79">
        <v>75</v>
      </c>
      <c r="L16" s="82">
        <v>95</v>
      </c>
      <c r="M16" s="81">
        <f t="shared" si="3"/>
        <v>170</v>
      </c>
      <c r="N16" s="79">
        <v>189</v>
      </c>
      <c r="O16" s="82">
        <v>180</v>
      </c>
      <c r="P16" s="81">
        <f t="shared" si="4"/>
        <v>369</v>
      </c>
      <c r="Q16" s="79">
        <v>83</v>
      </c>
      <c r="R16" s="82">
        <v>74</v>
      </c>
      <c r="S16" s="81">
        <f t="shared" si="5"/>
        <v>157</v>
      </c>
      <c r="T16" s="79">
        <v>85</v>
      </c>
      <c r="U16" s="82">
        <v>80</v>
      </c>
      <c r="V16" s="81">
        <f t="shared" si="6"/>
        <v>165</v>
      </c>
      <c r="W16" s="79">
        <f>79+22</f>
        <v>101</v>
      </c>
      <c r="X16" s="80">
        <f>68+26</f>
        <v>94</v>
      </c>
      <c r="Y16" s="81">
        <f t="shared" si="7"/>
        <v>195</v>
      </c>
      <c r="Z16" s="79">
        <v>112</v>
      </c>
      <c r="AA16" s="82">
        <v>121</v>
      </c>
      <c r="AB16" s="81">
        <f t="shared" si="8"/>
        <v>233</v>
      </c>
      <c r="AC16" s="79">
        <f t="shared" si="9"/>
        <v>1490</v>
      </c>
      <c r="AD16" s="80">
        <f t="shared" si="9"/>
        <v>1491</v>
      </c>
      <c r="AE16" s="81">
        <f t="shared" si="10"/>
        <v>2981</v>
      </c>
    </row>
    <row r="17" spans="1:31">
      <c r="A17" s="78">
        <v>47</v>
      </c>
      <c r="B17" s="79">
        <v>429</v>
      </c>
      <c r="C17" s="82">
        <v>427</v>
      </c>
      <c r="D17" s="81">
        <f t="shared" si="0"/>
        <v>856</v>
      </c>
      <c r="E17" s="79">
        <v>375</v>
      </c>
      <c r="F17" s="82">
        <v>384</v>
      </c>
      <c r="G17" s="80">
        <f t="shared" si="1"/>
        <v>759</v>
      </c>
      <c r="H17" s="79">
        <v>88</v>
      </c>
      <c r="I17" s="82">
        <v>83</v>
      </c>
      <c r="J17" s="81">
        <f t="shared" si="2"/>
        <v>171</v>
      </c>
      <c r="K17" s="79">
        <v>76</v>
      </c>
      <c r="L17" s="82">
        <v>87</v>
      </c>
      <c r="M17" s="81">
        <f t="shared" si="3"/>
        <v>163</v>
      </c>
      <c r="N17" s="79">
        <v>189</v>
      </c>
      <c r="O17" s="82">
        <v>186</v>
      </c>
      <c r="P17" s="81">
        <f t="shared" si="4"/>
        <v>375</v>
      </c>
      <c r="Q17" s="79">
        <v>84</v>
      </c>
      <c r="R17" s="82">
        <v>68</v>
      </c>
      <c r="S17" s="81">
        <f t="shared" si="5"/>
        <v>152</v>
      </c>
      <c r="T17" s="79">
        <v>74</v>
      </c>
      <c r="U17" s="82">
        <v>84</v>
      </c>
      <c r="V17" s="81">
        <f t="shared" si="6"/>
        <v>158</v>
      </c>
      <c r="W17" s="79">
        <v>100</v>
      </c>
      <c r="X17" s="82">
        <v>92</v>
      </c>
      <c r="Y17" s="81">
        <f t="shared" si="7"/>
        <v>192</v>
      </c>
      <c r="Z17" s="79">
        <v>105</v>
      </c>
      <c r="AA17" s="82">
        <v>119</v>
      </c>
      <c r="AB17" s="81">
        <f t="shared" si="8"/>
        <v>224</v>
      </c>
      <c r="AC17" s="79">
        <f t="shared" si="9"/>
        <v>1520</v>
      </c>
      <c r="AD17" s="80">
        <f t="shared" si="9"/>
        <v>1530</v>
      </c>
      <c r="AE17" s="81">
        <f t="shared" si="10"/>
        <v>3050</v>
      </c>
    </row>
    <row r="18" spans="1:31">
      <c r="A18" s="78">
        <v>48</v>
      </c>
      <c r="B18" s="79">
        <v>439</v>
      </c>
      <c r="C18" s="82">
        <v>436</v>
      </c>
      <c r="D18" s="81">
        <f t="shared" si="0"/>
        <v>875</v>
      </c>
      <c r="E18" s="79">
        <v>382</v>
      </c>
      <c r="F18" s="82">
        <v>402</v>
      </c>
      <c r="G18" s="80">
        <f t="shared" si="1"/>
        <v>784</v>
      </c>
      <c r="H18" s="79">
        <v>85</v>
      </c>
      <c r="I18" s="82">
        <v>89</v>
      </c>
      <c r="J18" s="81">
        <f t="shared" si="2"/>
        <v>174</v>
      </c>
      <c r="K18" s="79">
        <v>72</v>
      </c>
      <c r="L18" s="82">
        <v>77</v>
      </c>
      <c r="M18" s="81">
        <f t="shared" si="3"/>
        <v>149</v>
      </c>
      <c r="N18" s="79">
        <v>198</v>
      </c>
      <c r="O18" s="82">
        <v>191</v>
      </c>
      <c r="P18" s="81">
        <f t="shared" si="4"/>
        <v>389</v>
      </c>
      <c r="Q18" s="79">
        <v>81</v>
      </c>
      <c r="R18" s="82">
        <v>66</v>
      </c>
      <c r="S18" s="81">
        <f t="shared" si="5"/>
        <v>147</v>
      </c>
      <c r="T18" s="79">
        <v>74</v>
      </c>
      <c r="U18" s="82">
        <v>83</v>
      </c>
      <c r="V18" s="81">
        <f t="shared" si="6"/>
        <v>157</v>
      </c>
      <c r="W18" s="79">
        <v>88</v>
      </c>
      <c r="X18" s="82">
        <v>93</v>
      </c>
      <c r="Y18" s="81">
        <f t="shared" si="7"/>
        <v>181</v>
      </c>
      <c r="Z18" s="79">
        <v>105</v>
      </c>
      <c r="AA18" s="82">
        <v>112</v>
      </c>
      <c r="AB18" s="81">
        <f t="shared" si="8"/>
        <v>217</v>
      </c>
      <c r="AC18" s="79">
        <f t="shared" si="9"/>
        <v>1524</v>
      </c>
      <c r="AD18" s="80">
        <f t="shared" si="9"/>
        <v>1549</v>
      </c>
      <c r="AE18" s="81">
        <f t="shared" si="10"/>
        <v>3073</v>
      </c>
    </row>
    <row r="19" spans="1:31">
      <c r="A19" s="78">
        <v>49</v>
      </c>
      <c r="B19" s="79">
        <v>471</v>
      </c>
      <c r="C19" s="82">
        <v>477</v>
      </c>
      <c r="D19" s="81">
        <f t="shared" si="0"/>
        <v>948</v>
      </c>
      <c r="E19" s="79">
        <v>429</v>
      </c>
      <c r="F19" s="82">
        <v>423</v>
      </c>
      <c r="G19" s="80">
        <f t="shared" si="1"/>
        <v>852</v>
      </c>
      <c r="H19" s="79">
        <v>77</v>
      </c>
      <c r="I19" s="82">
        <v>85</v>
      </c>
      <c r="J19" s="81">
        <f t="shared" si="2"/>
        <v>162</v>
      </c>
      <c r="K19" s="79">
        <v>75</v>
      </c>
      <c r="L19" s="82">
        <v>79</v>
      </c>
      <c r="M19" s="81">
        <f t="shared" si="3"/>
        <v>154</v>
      </c>
      <c r="N19" s="79">
        <v>208</v>
      </c>
      <c r="O19" s="82">
        <v>205</v>
      </c>
      <c r="P19" s="81">
        <f t="shared" si="4"/>
        <v>413</v>
      </c>
      <c r="Q19" s="79">
        <v>76</v>
      </c>
      <c r="R19" s="82">
        <v>61</v>
      </c>
      <c r="S19" s="81">
        <f t="shared" si="5"/>
        <v>137</v>
      </c>
      <c r="T19" s="79">
        <v>85</v>
      </c>
      <c r="U19" s="82">
        <v>89</v>
      </c>
      <c r="V19" s="81">
        <f t="shared" si="6"/>
        <v>174</v>
      </c>
      <c r="W19" s="79">
        <v>88</v>
      </c>
      <c r="X19" s="82">
        <v>91</v>
      </c>
      <c r="Y19" s="81">
        <f t="shared" si="7"/>
        <v>179</v>
      </c>
      <c r="Z19" s="79">
        <v>100</v>
      </c>
      <c r="AA19" s="82">
        <v>116</v>
      </c>
      <c r="AB19" s="81">
        <f t="shared" si="8"/>
        <v>216</v>
      </c>
      <c r="AC19" s="79">
        <f t="shared" si="9"/>
        <v>1609</v>
      </c>
      <c r="AD19" s="80">
        <f t="shared" si="9"/>
        <v>1626</v>
      </c>
      <c r="AE19" s="81">
        <f t="shared" si="10"/>
        <v>3235</v>
      </c>
    </row>
    <row r="20" spans="1:31">
      <c r="A20" s="78">
        <v>50</v>
      </c>
      <c r="B20" s="79">
        <v>484</v>
      </c>
      <c r="C20" s="82">
        <v>517</v>
      </c>
      <c r="D20" s="81">
        <f t="shared" si="0"/>
        <v>1001</v>
      </c>
      <c r="E20" s="79">
        <v>465</v>
      </c>
      <c r="F20" s="82">
        <v>461</v>
      </c>
      <c r="G20" s="80">
        <f t="shared" si="1"/>
        <v>926</v>
      </c>
      <c r="H20" s="79">
        <v>88</v>
      </c>
      <c r="I20" s="82">
        <v>85</v>
      </c>
      <c r="J20" s="81">
        <f t="shared" si="2"/>
        <v>173</v>
      </c>
      <c r="K20" s="79">
        <v>79</v>
      </c>
      <c r="L20" s="82">
        <v>82</v>
      </c>
      <c r="M20" s="81">
        <f t="shared" si="3"/>
        <v>161</v>
      </c>
      <c r="N20" s="79">
        <v>211</v>
      </c>
      <c r="O20" s="82">
        <v>213</v>
      </c>
      <c r="P20" s="81">
        <f t="shared" si="4"/>
        <v>424</v>
      </c>
      <c r="Q20" s="79">
        <v>78</v>
      </c>
      <c r="R20" s="82">
        <v>59</v>
      </c>
      <c r="S20" s="81">
        <f t="shared" si="5"/>
        <v>137</v>
      </c>
      <c r="T20" s="79">
        <v>99</v>
      </c>
      <c r="U20" s="82">
        <v>93</v>
      </c>
      <c r="V20" s="81">
        <f t="shared" si="6"/>
        <v>192</v>
      </c>
      <c r="W20" s="79">
        <v>92</v>
      </c>
      <c r="X20" s="82">
        <v>87</v>
      </c>
      <c r="Y20" s="81">
        <f t="shared" si="7"/>
        <v>179</v>
      </c>
      <c r="Z20" s="79">
        <v>104</v>
      </c>
      <c r="AA20" s="82">
        <v>125</v>
      </c>
      <c r="AB20" s="81">
        <f t="shared" si="8"/>
        <v>229</v>
      </c>
      <c r="AC20" s="79">
        <f t="shared" si="9"/>
        <v>1700</v>
      </c>
      <c r="AD20" s="80">
        <f t="shared" si="9"/>
        <v>1722</v>
      </c>
      <c r="AE20" s="81">
        <f t="shared" si="10"/>
        <v>3422</v>
      </c>
    </row>
    <row r="21" spans="1:31">
      <c r="A21" s="78">
        <v>51</v>
      </c>
      <c r="B21" s="79">
        <v>527</v>
      </c>
      <c r="C21" s="82">
        <v>543</v>
      </c>
      <c r="D21" s="81">
        <f t="shared" si="0"/>
        <v>1070</v>
      </c>
      <c r="E21" s="79">
        <v>487</v>
      </c>
      <c r="F21" s="82">
        <v>486</v>
      </c>
      <c r="G21" s="80">
        <f t="shared" si="1"/>
        <v>973</v>
      </c>
      <c r="H21" s="79">
        <v>90</v>
      </c>
      <c r="I21" s="82">
        <v>92</v>
      </c>
      <c r="J21" s="81">
        <f t="shared" si="2"/>
        <v>182</v>
      </c>
      <c r="K21" s="79">
        <v>82</v>
      </c>
      <c r="L21" s="82">
        <v>84</v>
      </c>
      <c r="M21" s="81">
        <f t="shared" si="3"/>
        <v>166</v>
      </c>
      <c r="N21" s="79">
        <v>217</v>
      </c>
      <c r="O21" s="82">
        <v>242</v>
      </c>
      <c r="P21" s="81">
        <f t="shared" si="4"/>
        <v>459</v>
      </c>
      <c r="Q21" s="79">
        <v>77</v>
      </c>
      <c r="R21" s="82">
        <v>54</v>
      </c>
      <c r="S21" s="81">
        <f t="shared" si="5"/>
        <v>131</v>
      </c>
      <c r="T21" s="79">
        <v>111</v>
      </c>
      <c r="U21" s="82">
        <v>104</v>
      </c>
      <c r="V21" s="81">
        <f t="shared" si="6"/>
        <v>215</v>
      </c>
      <c r="W21" s="79">
        <v>99</v>
      </c>
      <c r="X21" s="82">
        <v>87</v>
      </c>
      <c r="Y21" s="81">
        <f t="shared" si="7"/>
        <v>186</v>
      </c>
      <c r="Z21" s="79">
        <v>111</v>
      </c>
      <c r="AA21" s="82">
        <v>130</v>
      </c>
      <c r="AB21" s="81">
        <f t="shared" si="8"/>
        <v>241</v>
      </c>
      <c r="AC21" s="79">
        <f t="shared" si="9"/>
        <v>1801</v>
      </c>
      <c r="AD21" s="80">
        <f t="shared" si="9"/>
        <v>1822</v>
      </c>
      <c r="AE21" s="81">
        <f t="shared" si="10"/>
        <v>3623</v>
      </c>
    </row>
    <row r="22" spans="1:31">
      <c r="A22" s="78">
        <v>52</v>
      </c>
      <c r="B22" s="79">
        <v>547</v>
      </c>
      <c r="C22" s="82">
        <v>553</v>
      </c>
      <c r="D22" s="81">
        <f t="shared" si="0"/>
        <v>1100</v>
      </c>
      <c r="E22" s="79">
        <v>506</v>
      </c>
      <c r="F22" s="82">
        <v>511</v>
      </c>
      <c r="G22" s="80">
        <f t="shared" si="1"/>
        <v>1017</v>
      </c>
      <c r="H22" s="79">
        <v>99</v>
      </c>
      <c r="I22" s="82">
        <v>92</v>
      </c>
      <c r="J22" s="81">
        <f t="shared" si="2"/>
        <v>191</v>
      </c>
      <c r="K22" s="79">
        <v>97</v>
      </c>
      <c r="L22" s="82">
        <v>93</v>
      </c>
      <c r="M22" s="81">
        <f t="shared" si="3"/>
        <v>190</v>
      </c>
      <c r="N22" s="79">
        <v>247</v>
      </c>
      <c r="O22" s="82">
        <v>256</v>
      </c>
      <c r="P22" s="81">
        <f t="shared" si="4"/>
        <v>503</v>
      </c>
      <c r="Q22" s="79">
        <v>74</v>
      </c>
      <c r="R22" s="82">
        <v>57</v>
      </c>
      <c r="S22" s="81">
        <f t="shared" si="5"/>
        <v>131</v>
      </c>
      <c r="T22" s="79">
        <v>134</v>
      </c>
      <c r="U22" s="82">
        <v>114</v>
      </c>
      <c r="V22" s="81">
        <f t="shared" si="6"/>
        <v>248</v>
      </c>
      <c r="W22" s="79">
        <v>110</v>
      </c>
      <c r="X22" s="82">
        <v>96</v>
      </c>
      <c r="Y22" s="81">
        <f t="shared" si="7"/>
        <v>206</v>
      </c>
      <c r="Z22" s="79">
        <v>121</v>
      </c>
      <c r="AA22" s="82">
        <v>135</v>
      </c>
      <c r="AB22" s="81">
        <f t="shared" si="8"/>
        <v>256</v>
      </c>
      <c r="AC22" s="79">
        <f t="shared" si="9"/>
        <v>1935</v>
      </c>
      <c r="AD22" s="80">
        <f t="shared" si="9"/>
        <v>1907</v>
      </c>
      <c r="AE22" s="81">
        <f t="shared" si="10"/>
        <v>3842</v>
      </c>
    </row>
    <row r="23" spans="1:31">
      <c r="A23" s="78">
        <v>53</v>
      </c>
      <c r="B23" s="79">
        <v>563</v>
      </c>
      <c r="C23" s="82">
        <v>572</v>
      </c>
      <c r="D23" s="81">
        <f t="shared" si="0"/>
        <v>1135</v>
      </c>
      <c r="E23" s="79">
        <v>527</v>
      </c>
      <c r="F23" s="82">
        <v>508</v>
      </c>
      <c r="G23" s="80">
        <f t="shared" si="1"/>
        <v>1035</v>
      </c>
      <c r="H23" s="79">
        <v>109</v>
      </c>
      <c r="I23" s="82">
        <v>85</v>
      </c>
      <c r="J23" s="81">
        <f t="shared" si="2"/>
        <v>194</v>
      </c>
      <c r="K23" s="79">
        <v>114</v>
      </c>
      <c r="L23" s="80">
        <v>103</v>
      </c>
      <c r="M23" s="81">
        <f t="shared" si="3"/>
        <v>217</v>
      </c>
      <c r="N23" s="79">
        <v>289</v>
      </c>
      <c r="O23" s="80">
        <v>291</v>
      </c>
      <c r="P23" s="81">
        <f t="shared" si="4"/>
        <v>580</v>
      </c>
      <c r="Q23" s="79">
        <v>72</v>
      </c>
      <c r="R23" s="80">
        <v>53</v>
      </c>
      <c r="S23" s="81">
        <f t="shared" si="5"/>
        <v>125</v>
      </c>
      <c r="T23" s="79">
        <v>136</v>
      </c>
      <c r="U23" s="80">
        <v>113</v>
      </c>
      <c r="V23" s="81">
        <f t="shared" si="6"/>
        <v>249</v>
      </c>
      <c r="W23" s="79">
        <v>110</v>
      </c>
      <c r="X23" s="80">
        <v>101</v>
      </c>
      <c r="Y23" s="81">
        <f t="shared" si="7"/>
        <v>211</v>
      </c>
      <c r="Z23" s="79">
        <v>128</v>
      </c>
      <c r="AA23" s="80">
        <v>140</v>
      </c>
      <c r="AB23" s="81">
        <f t="shared" si="8"/>
        <v>268</v>
      </c>
      <c r="AC23" s="79">
        <f t="shared" si="9"/>
        <v>2048</v>
      </c>
      <c r="AD23" s="80">
        <f t="shared" si="9"/>
        <v>1966</v>
      </c>
      <c r="AE23" s="81">
        <f t="shared" si="10"/>
        <v>4014</v>
      </c>
    </row>
    <row r="24" spans="1:31">
      <c r="A24" s="78">
        <v>54</v>
      </c>
      <c r="B24" s="79">
        <v>595</v>
      </c>
      <c r="C24" s="80">
        <v>582</v>
      </c>
      <c r="D24" s="81">
        <f t="shared" si="0"/>
        <v>1177</v>
      </c>
      <c r="E24" s="79">
        <v>565</v>
      </c>
      <c r="F24" s="80">
        <v>531</v>
      </c>
      <c r="G24" s="80">
        <f t="shared" si="1"/>
        <v>1096</v>
      </c>
      <c r="H24" s="79">
        <v>131</v>
      </c>
      <c r="I24" s="80">
        <v>110</v>
      </c>
      <c r="J24" s="81">
        <f t="shared" si="2"/>
        <v>241</v>
      </c>
      <c r="K24" s="79">
        <v>119</v>
      </c>
      <c r="L24" s="80">
        <v>115</v>
      </c>
      <c r="M24" s="81">
        <f t="shared" si="3"/>
        <v>234</v>
      </c>
      <c r="N24" s="79">
        <v>316</v>
      </c>
      <c r="O24" s="80">
        <v>318</v>
      </c>
      <c r="P24" s="81">
        <f t="shared" si="4"/>
        <v>634</v>
      </c>
      <c r="Q24" s="79">
        <v>78</v>
      </c>
      <c r="R24" s="80">
        <v>54</v>
      </c>
      <c r="S24" s="81">
        <f t="shared" si="5"/>
        <v>132</v>
      </c>
      <c r="T24" s="79">
        <v>134</v>
      </c>
      <c r="U24" s="80">
        <v>122</v>
      </c>
      <c r="V24" s="81">
        <f t="shared" si="6"/>
        <v>256</v>
      </c>
      <c r="W24" s="79">
        <v>121</v>
      </c>
      <c r="X24" s="80">
        <v>110</v>
      </c>
      <c r="Y24" s="81">
        <f t="shared" si="7"/>
        <v>231</v>
      </c>
      <c r="Z24" s="79">
        <v>135</v>
      </c>
      <c r="AA24" s="80">
        <v>154</v>
      </c>
      <c r="AB24" s="81">
        <f t="shared" si="8"/>
        <v>289</v>
      </c>
      <c r="AC24" s="79">
        <f t="shared" si="9"/>
        <v>2194</v>
      </c>
      <c r="AD24" s="80">
        <f t="shared" si="9"/>
        <v>2096</v>
      </c>
      <c r="AE24" s="81">
        <f t="shared" si="10"/>
        <v>4290</v>
      </c>
    </row>
    <row r="25" spans="1:31">
      <c r="A25" s="78">
        <v>55</v>
      </c>
      <c r="B25" s="79">
        <v>574</v>
      </c>
      <c r="C25" s="80">
        <v>554</v>
      </c>
      <c r="D25" s="81">
        <f t="shared" si="0"/>
        <v>1128</v>
      </c>
      <c r="E25" s="79">
        <v>583</v>
      </c>
      <c r="F25" s="80">
        <v>559</v>
      </c>
      <c r="G25" s="80">
        <f t="shared" si="1"/>
        <v>1142</v>
      </c>
      <c r="H25" s="79">
        <v>146</v>
      </c>
      <c r="I25" s="80">
        <v>140</v>
      </c>
      <c r="J25" s="81">
        <f t="shared" si="2"/>
        <v>286</v>
      </c>
      <c r="K25" s="79">
        <v>127</v>
      </c>
      <c r="L25" s="80">
        <v>109</v>
      </c>
      <c r="M25" s="81">
        <f t="shared" si="3"/>
        <v>236</v>
      </c>
      <c r="N25" s="79">
        <v>350</v>
      </c>
      <c r="O25" s="80">
        <v>363</v>
      </c>
      <c r="P25" s="81">
        <f t="shared" si="4"/>
        <v>713</v>
      </c>
      <c r="Q25" s="79">
        <v>80</v>
      </c>
      <c r="R25" s="80">
        <v>58</v>
      </c>
      <c r="S25" s="81">
        <f t="shared" si="5"/>
        <v>138</v>
      </c>
      <c r="T25" s="79">
        <v>133</v>
      </c>
      <c r="U25" s="80">
        <v>126</v>
      </c>
      <c r="V25" s="81">
        <f t="shared" si="6"/>
        <v>259</v>
      </c>
      <c r="W25" s="79">
        <v>121</v>
      </c>
      <c r="X25" s="80">
        <v>114</v>
      </c>
      <c r="Y25" s="81">
        <f t="shared" si="7"/>
        <v>235</v>
      </c>
      <c r="Z25" s="79">
        <v>155</v>
      </c>
      <c r="AA25" s="80">
        <v>155</v>
      </c>
      <c r="AB25" s="81">
        <f t="shared" si="8"/>
        <v>310</v>
      </c>
      <c r="AC25" s="79">
        <f t="shared" si="9"/>
        <v>2269</v>
      </c>
      <c r="AD25" s="80">
        <f t="shared" si="9"/>
        <v>2178</v>
      </c>
      <c r="AE25" s="81">
        <f t="shared" si="10"/>
        <v>4447</v>
      </c>
    </row>
    <row r="26" spans="1:31">
      <c r="A26" s="78">
        <v>56</v>
      </c>
      <c r="B26" s="79">
        <v>578</v>
      </c>
      <c r="C26" s="80">
        <v>564</v>
      </c>
      <c r="D26" s="81">
        <f t="shared" si="0"/>
        <v>1142</v>
      </c>
      <c r="E26" s="79">
        <v>595</v>
      </c>
      <c r="F26" s="80">
        <v>554</v>
      </c>
      <c r="G26" s="80">
        <f t="shared" si="1"/>
        <v>1149</v>
      </c>
      <c r="H26" s="79">
        <v>170</v>
      </c>
      <c r="I26" s="80">
        <v>170</v>
      </c>
      <c r="J26" s="81">
        <f t="shared" si="2"/>
        <v>340</v>
      </c>
      <c r="K26" s="79">
        <v>129</v>
      </c>
      <c r="L26" s="80">
        <v>110</v>
      </c>
      <c r="M26" s="81">
        <f t="shared" si="3"/>
        <v>239</v>
      </c>
      <c r="N26" s="79">
        <v>379</v>
      </c>
      <c r="O26" s="80">
        <v>385</v>
      </c>
      <c r="P26" s="81">
        <f t="shared" si="4"/>
        <v>764</v>
      </c>
      <c r="Q26" s="79">
        <v>76</v>
      </c>
      <c r="R26" s="80">
        <v>61</v>
      </c>
      <c r="S26" s="81">
        <f t="shared" si="5"/>
        <v>137</v>
      </c>
      <c r="T26" s="79">
        <v>126</v>
      </c>
      <c r="U26" s="80">
        <v>129</v>
      </c>
      <c r="V26" s="81">
        <f t="shared" si="6"/>
        <v>255</v>
      </c>
      <c r="W26" s="79">
        <v>123</v>
      </c>
      <c r="X26" s="80">
        <v>120</v>
      </c>
      <c r="Y26" s="81">
        <f t="shared" si="7"/>
        <v>243</v>
      </c>
      <c r="Z26" s="79">
        <v>165</v>
      </c>
      <c r="AA26" s="80">
        <v>157</v>
      </c>
      <c r="AB26" s="81">
        <f t="shared" si="8"/>
        <v>322</v>
      </c>
      <c r="AC26" s="79">
        <f t="shared" si="9"/>
        <v>2341</v>
      </c>
      <c r="AD26" s="80">
        <f t="shared" si="9"/>
        <v>2250</v>
      </c>
      <c r="AE26" s="81">
        <f t="shared" si="10"/>
        <v>4591</v>
      </c>
    </row>
    <row r="27" spans="1:31">
      <c r="A27" s="78">
        <v>57</v>
      </c>
      <c r="B27" s="79">
        <v>552</v>
      </c>
      <c r="C27" s="80">
        <v>557</v>
      </c>
      <c r="D27" s="81">
        <f t="shared" si="0"/>
        <v>1109</v>
      </c>
      <c r="E27" s="79">
        <v>599</v>
      </c>
      <c r="F27" s="80">
        <v>566</v>
      </c>
      <c r="G27" s="80">
        <f t="shared" si="1"/>
        <v>1165</v>
      </c>
      <c r="H27" s="79">
        <v>174</v>
      </c>
      <c r="I27" s="80">
        <v>202</v>
      </c>
      <c r="J27" s="81">
        <f t="shared" si="2"/>
        <v>376</v>
      </c>
      <c r="K27" s="79">
        <v>141</v>
      </c>
      <c r="L27" s="80">
        <v>112</v>
      </c>
      <c r="M27" s="81">
        <f t="shared" si="3"/>
        <v>253</v>
      </c>
      <c r="N27" s="79">
        <v>412</v>
      </c>
      <c r="O27" s="80">
        <v>408</v>
      </c>
      <c r="P27" s="81">
        <f t="shared" si="4"/>
        <v>820</v>
      </c>
      <c r="Q27" s="79">
        <v>77</v>
      </c>
      <c r="R27" s="80">
        <v>62</v>
      </c>
      <c r="S27" s="81">
        <f t="shared" si="5"/>
        <v>139</v>
      </c>
      <c r="T27" s="79">
        <v>127</v>
      </c>
      <c r="U27" s="80">
        <v>124</v>
      </c>
      <c r="V27" s="81">
        <f t="shared" si="6"/>
        <v>251</v>
      </c>
      <c r="W27" s="79">
        <v>116</v>
      </c>
      <c r="X27" s="80">
        <v>126</v>
      </c>
      <c r="Y27" s="81">
        <f t="shared" si="7"/>
        <v>242</v>
      </c>
      <c r="Z27" s="79">
        <v>177</v>
      </c>
      <c r="AA27" s="80">
        <v>162</v>
      </c>
      <c r="AB27" s="81">
        <f t="shared" si="8"/>
        <v>339</v>
      </c>
      <c r="AC27" s="79">
        <f t="shared" si="9"/>
        <v>2375</v>
      </c>
      <c r="AD27" s="80">
        <f t="shared" si="9"/>
        <v>2319</v>
      </c>
      <c r="AE27" s="81">
        <f t="shared" si="10"/>
        <v>4694</v>
      </c>
    </row>
    <row r="28" spans="1:31">
      <c r="A28" s="78">
        <v>58</v>
      </c>
      <c r="B28" s="79">
        <v>530</v>
      </c>
      <c r="C28" s="80">
        <v>529</v>
      </c>
      <c r="D28" s="81">
        <f t="shared" si="0"/>
        <v>1059</v>
      </c>
      <c r="E28" s="79">
        <v>606</v>
      </c>
      <c r="F28" s="80">
        <v>555</v>
      </c>
      <c r="G28" s="80">
        <f t="shared" si="1"/>
        <v>1161</v>
      </c>
      <c r="H28" s="79">
        <v>196</v>
      </c>
      <c r="I28" s="80">
        <v>217</v>
      </c>
      <c r="J28" s="81">
        <f t="shared" si="2"/>
        <v>413</v>
      </c>
      <c r="K28" s="79">
        <v>136</v>
      </c>
      <c r="L28" s="80">
        <v>101</v>
      </c>
      <c r="M28" s="81">
        <f t="shared" si="3"/>
        <v>237</v>
      </c>
      <c r="N28" s="79">
        <v>439</v>
      </c>
      <c r="O28" s="80">
        <v>421</v>
      </c>
      <c r="P28" s="81">
        <f t="shared" si="4"/>
        <v>860</v>
      </c>
      <c r="Q28" s="79">
        <v>74</v>
      </c>
      <c r="R28" s="80">
        <v>61</v>
      </c>
      <c r="S28" s="81">
        <f t="shared" si="5"/>
        <v>135</v>
      </c>
      <c r="T28" s="79">
        <v>120</v>
      </c>
      <c r="U28" s="80">
        <v>123</v>
      </c>
      <c r="V28" s="81">
        <f t="shared" si="6"/>
        <v>243</v>
      </c>
      <c r="W28" s="79">
        <v>118</v>
      </c>
      <c r="X28" s="80">
        <v>122</v>
      </c>
      <c r="Y28" s="81">
        <f t="shared" si="7"/>
        <v>240</v>
      </c>
      <c r="Z28" s="79">
        <v>175</v>
      </c>
      <c r="AA28" s="80">
        <v>167</v>
      </c>
      <c r="AB28" s="81">
        <f t="shared" si="8"/>
        <v>342</v>
      </c>
      <c r="AC28" s="79">
        <f t="shared" si="9"/>
        <v>2394</v>
      </c>
      <c r="AD28" s="80">
        <f t="shared" si="9"/>
        <v>2296</v>
      </c>
      <c r="AE28" s="81">
        <f t="shared" si="10"/>
        <v>4690</v>
      </c>
    </row>
    <row r="29" spans="1:31">
      <c r="A29" s="78">
        <v>59</v>
      </c>
      <c r="B29" s="79">
        <v>506</v>
      </c>
      <c r="C29" s="80">
        <v>491</v>
      </c>
      <c r="D29" s="81">
        <f t="shared" si="0"/>
        <v>997</v>
      </c>
      <c r="E29" s="79">
        <v>588</v>
      </c>
      <c r="F29" s="80">
        <v>555</v>
      </c>
      <c r="G29" s="80">
        <f t="shared" si="1"/>
        <v>1143</v>
      </c>
      <c r="H29" s="79">
        <v>227</v>
      </c>
      <c r="I29" s="80">
        <v>242</v>
      </c>
      <c r="J29" s="81">
        <f t="shared" si="2"/>
        <v>469</v>
      </c>
      <c r="K29" s="79">
        <v>136</v>
      </c>
      <c r="L29" s="80">
        <v>98</v>
      </c>
      <c r="M29" s="81">
        <f t="shared" si="3"/>
        <v>234</v>
      </c>
      <c r="N29" s="79">
        <v>454</v>
      </c>
      <c r="O29" s="80">
        <v>435</v>
      </c>
      <c r="P29" s="81">
        <f t="shared" si="4"/>
        <v>889</v>
      </c>
      <c r="Q29" s="79">
        <v>78</v>
      </c>
      <c r="R29" s="80">
        <v>60</v>
      </c>
      <c r="S29" s="81">
        <f t="shared" si="5"/>
        <v>138</v>
      </c>
      <c r="T29" s="79">
        <v>117</v>
      </c>
      <c r="U29" s="80">
        <v>134</v>
      </c>
      <c r="V29" s="81">
        <f t="shared" si="6"/>
        <v>251</v>
      </c>
      <c r="W29" s="79">
        <v>118</v>
      </c>
      <c r="X29" s="80">
        <v>130</v>
      </c>
      <c r="Y29" s="81">
        <f t="shared" si="7"/>
        <v>248</v>
      </c>
      <c r="Z29" s="79">
        <v>171</v>
      </c>
      <c r="AA29" s="80">
        <v>169</v>
      </c>
      <c r="AB29" s="81">
        <f t="shared" si="8"/>
        <v>340</v>
      </c>
      <c r="AC29" s="79">
        <f t="shared" si="9"/>
        <v>2395</v>
      </c>
      <c r="AD29" s="80">
        <f t="shared" si="9"/>
        <v>2314</v>
      </c>
      <c r="AE29" s="81">
        <f t="shared" si="10"/>
        <v>4709</v>
      </c>
    </row>
    <row r="30" spans="1:31">
      <c r="A30" s="78">
        <v>60</v>
      </c>
      <c r="B30" s="79">
        <v>475</v>
      </c>
      <c r="C30" s="80">
        <v>459</v>
      </c>
      <c r="D30" s="81">
        <f t="shared" si="0"/>
        <v>934</v>
      </c>
      <c r="E30" s="79">
        <v>558</v>
      </c>
      <c r="F30" s="80">
        <v>536</v>
      </c>
      <c r="G30" s="80">
        <f t="shared" si="1"/>
        <v>1094</v>
      </c>
      <c r="H30" s="79">
        <v>247</v>
      </c>
      <c r="I30" s="80">
        <v>266</v>
      </c>
      <c r="J30" s="81">
        <f t="shared" si="2"/>
        <v>513</v>
      </c>
      <c r="K30" s="79">
        <v>139</v>
      </c>
      <c r="L30" s="80">
        <v>93</v>
      </c>
      <c r="M30" s="81">
        <f t="shared" si="3"/>
        <v>232</v>
      </c>
      <c r="N30" s="79">
        <v>467</v>
      </c>
      <c r="O30" s="80">
        <v>452</v>
      </c>
      <c r="P30" s="81">
        <f t="shared" si="4"/>
        <v>919</v>
      </c>
      <c r="Q30" s="79">
        <v>70</v>
      </c>
      <c r="R30" s="80">
        <v>60</v>
      </c>
      <c r="S30" s="81">
        <f t="shared" si="5"/>
        <v>130</v>
      </c>
      <c r="T30" s="79">
        <v>127</v>
      </c>
      <c r="U30" s="80">
        <v>132</v>
      </c>
      <c r="V30" s="81">
        <f t="shared" si="6"/>
        <v>259</v>
      </c>
      <c r="W30" s="79">
        <v>119</v>
      </c>
      <c r="X30" s="80">
        <v>126</v>
      </c>
      <c r="Y30" s="81">
        <f t="shared" si="7"/>
        <v>245</v>
      </c>
      <c r="Z30" s="79">
        <v>172</v>
      </c>
      <c r="AA30" s="80">
        <v>175</v>
      </c>
      <c r="AB30" s="81">
        <f t="shared" si="8"/>
        <v>347</v>
      </c>
      <c r="AC30" s="79">
        <f t="shared" si="9"/>
        <v>2374</v>
      </c>
      <c r="AD30" s="80">
        <f t="shared" si="9"/>
        <v>2299</v>
      </c>
      <c r="AE30" s="81">
        <f t="shared" si="10"/>
        <v>4673</v>
      </c>
    </row>
    <row r="31" spans="1:31">
      <c r="A31" s="78">
        <v>61</v>
      </c>
      <c r="B31" s="79">
        <v>470</v>
      </c>
      <c r="C31" s="80">
        <v>454</v>
      </c>
      <c r="D31" s="81">
        <f t="shared" si="0"/>
        <v>924</v>
      </c>
      <c r="E31" s="79">
        <v>526</v>
      </c>
      <c r="F31" s="80">
        <v>520</v>
      </c>
      <c r="G31" s="80">
        <f t="shared" si="1"/>
        <v>1046</v>
      </c>
      <c r="H31" s="79">
        <v>250</v>
      </c>
      <c r="I31" s="80">
        <v>277</v>
      </c>
      <c r="J31" s="81">
        <f t="shared" si="2"/>
        <v>527</v>
      </c>
      <c r="K31" s="79">
        <v>138</v>
      </c>
      <c r="L31" s="80">
        <v>100</v>
      </c>
      <c r="M31" s="81">
        <f t="shared" si="3"/>
        <v>238</v>
      </c>
      <c r="N31" s="79">
        <v>459</v>
      </c>
      <c r="O31" s="80">
        <v>452</v>
      </c>
      <c r="P31" s="81">
        <f t="shared" si="4"/>
        <v>911</v>
      </c>
      <c r="Q31" s="79">
        <v>63</v>
      </c>
      <c r="R31" s="80">
        <v>60</v>
      </c>
      <c r="S31" s="81">
        <f t="shared" si="5"/>
        <v>123</v>
      </c>
      <c r="T31" s="79">
        <v>126</v>
      </c>
      <c r="U31" s="80">
        <v>130</v>
      </c>
      <c r="V31" s="81">
        <f t="shared" si="6"/>
        <v>256</v>
      </c>
      <c r="W31" s="79">
        <v>118</v>
      </c>
      <c r="X31" s="80">
        <v>119</v>
      </c>
      <c r="Y31" s="81">
        <f t="shared" si="7"/>
        <v>237</v>
      </c>
      <c r="Z31" s="79">
        <v>168</v>
      </c>
      <c r="AA31" s="80">
        <v>174</v>
      </c>
      <c r="AB31" s="81">
        <f t="shared" si="8"/>
        <v>342</v>
      </c>
      <c r="AC31" s="79">
        <f t="shared" si="9"/>
        <v>2318</v>
      </c>
      <c r="AD31" s="80">
        <f t="shared" si="9"/>
        <v>2286</v>
      </c>
      <c r="AE31" s="81">
        <f t="shared" si="10"/>
        <v>4604</v>
      </c>
    </row>
    <row r="32" spans="1:31">
      <c r="A32" s="78">
        <v>62</v>
      </c>
      <c r="B32" s="79">
        <v>409</v>
      </c>
      <c r="C32" s="80">
        <v>418</v>
      </c>
      <c r="D32" s="81">
        <f t="shared" si="0"/>
        <v>827</v>
      </c>
      <c r="E32" s="79">
        <v>519</v>
      </c>
      <c r="F32" s="80">
        <v>499</v>
      </c>
      <c r="G32" s="80">
        <f t="shared" si="1"/>
        <v>1018</v>
      </c>
      <c r="H32" s="79">
        <v>256</v>
      </c>
      <c r="I32" s="80">
        <v>267</v>
      </c>
      <c r="J32" s="81">
        <f t="shared" si="2"/>
        <v>523</v>
      </c>
      <c r="K32" s="79">
        <v>142</v>
      </c>
      <c r="L32" s="80">
        <v>100</v>
      </c>
      <c r="M32" s="81">
        <f t="shared" si="3"/>
        <v>242</v>
      </c>
      <c r="N32" s="79">
        <v>457</v>
      </c>
      <c r="O32" s="80">
        <v>429</v>
      </c>
      <c r="P32" s="81">
        <f t="shared" si="4"/>
        <v>886</v>
      </c>
      <c r="Q32" s="79">
        <v>59</v>
      </c>
      <c r="R32" s="80">
        <v>56</v>
      </c>
      <c r="S32" s="81">
        <f t="shared" si="5"/>
        <v>115</v>
      </c>
      <c r="T32" s="79">
        <v>125</v>
      </c>
      <c r="U32" s="80">
        <v>130</v>
      </c>
      <c r="V32" s="81">
        <f t="shared" si="6"/>
        <v>255</v>
      </c>
      <c r="W32" s="79">
        <v>115</v>
      </c>
      <c r="X32" s="80">
        <v>114</v>
      </c>
      <c r="Y32" s="81">
        <f t="shared" si="7"/>
        <v>229</v>
      </c>
      <c r="Z32" s="79">
        <v>152</v>
      </c>
      <c r="AA32" s="80">
        <v>161</v>
      </c>
      <c r="AB32" s="81">
        <f t="shared" si="8"/>
        <v>313</v>
      </c>
      <c r="AC32" s="79">
        <f t="shared" si="9"/>
        <v>2234</v>
      </c>
      <c r="AD32" s="80">
        <f t="shared" si="9"/>
        <v>2174</v>
      </c>
      <c r="AE32" s="81">
        <f t="shared" si="10"/>
        <v>4408</v>
      </c>
    </row>
    <row r="33" spans="1:31">
      <c r="A33" s="78">
        <v>63</v>
      </c>
      <c r="B33" s="79">
        <v>378</v>
      </c>
      <c r="C33" s="80">
        <v>403</v>
      </c>
      <c r="D33" s="81">
        <f t="shared" si="0"/>
        <v>781</v>
      </c>
      <c r="E33" s="79">
        <v>491</v>
      </c>
      <c r="F33" s="80">
        <v>483</v>
      </c>
      <c r="G33" s="80">
        <f t="shared" si="1"/>
        <v>974</v>
      </c>
      <c r="H33" s="79">
        <v>258</v>
      </c>
      <c r="I33" s="80">
        <v>259</v>
      </c>
      <c r="J33" s="81">
        <f t="shared" si="2"/>
        <v>517</v>
      </c>
      <c r="K33" s="79">
        <v>130</v>
      </c>
      <c r="L33" s="80">
        <v>101</v>
      </c>
      <c r="M33" s="81">
        <f t="shared" si="3"/>
        <v>231</v>
      </c>
      <c r="N33" s="79">
        <v>454</v>
      </c>
      <c r="O33" s="80">
        <v>417</v>
      </c>
      <c r="P33" s="81">
        <f t="shared" si="4"/>
        <v>871</v>
      </c>
      <c r="Q33" s="79">
        <v>48</v>
      </c>
      <c r="R33" s="80">
        <v>55</v>
      </c>
      <c r="S33" s="81">
        <f t="shared" si="5"/>
        <v>103</v>
      </c>
      <c r="T33" s="79">
        <v>122</v>
      </c>
      <c r="U33" s="80">
        <v>121</v>
      </c>
      <c r="V33" s="81">
        <f t="shared" si="6"/>
        <v>243</v>
      </c>
      <c r="W33" s="79">
        <v>111</v>
      </c>
      <c r="X33" s="80">
        <v>107</v>
      </c>
      <c r="Y33" s="81">
        <f t="shared" si="7"/>
        <v>218</v>
      </c>
      <c r="Z33" s="79">
        <v>147</v>
      </c>
      <c r="AA33" s="80">
        <v>155</v>
      </c>
      <c r="AB33" s="81">
        <f t="shared" si="8"/>
        <v>302</v>
      </c>
      <c r="AC33" s="79">
        <f t="shared" si="9"/>
        <v>2139</v>
      </c>
      <c r="AD33" s="80">
        <f t="shared" si="9"/>
        <v>2101</v>
      </c>
      <c r="AE33" s="81">
        <f t="shared" si="10"/>
        <v>4240</v>
      </c>
    </row>
    <row r="34" spans="1:31">
      <c r="A34" s="78" t="s">
        <v>40</v>
      </c>
      <c r="B34" s="79">
        <v>349</v>
      </c>
      <c r="C34" s="80">
        <v>384</v>
      </c>
      <c r="D34" s="81">
        <f t="shared" si="0"/>
        <v>733</v>
      </c>
      <c r="E34" s="79">
        <v>476</v>
      </c>
      <c r="F34" s="80">
        <v>469</v>
      </c>
      <c r="G34" s="80">
        <f t="shared" si="1"/>
        <v>945</v>
      </c>
      <c r="H34" s="79">
        <v>257</v>
      </c>
      <c r="I34" s="80">
        <v>254</v>
      </c>
      <c r="J34" s="81">
        <f t="shared" si="2"/>
        <v>511</v>
      </c>
      <c r="K34" s="79">
        <v>121</v>
      </c>
      <c r="L34" s="80">
        <v>107</v>
      </c>
      <c r="M34" s="81">
        <f t="shared" si="3"/>
        <v>228</v>
      </c>
      <c r="N34" s="79">
        <v>429</v>
      </c>
      <c r="O34" s="80">
        <v>406</v>
      </c>
      <c r="P34" s="81">
        <f t="shared" si="4"/>
        <v>835</v>
      </c>
      <c r="Q34" s="79">
        <v>45</v>
      </c>
      <c r="R34" s="80">
        <v>55</v>
      </c>
      <c r="S34" s="81">
        <f t="shared" si="5"/>
        <v>100</v>
      </c>
      <c r="T34" s="79">
        <v>123</v>
      </c>
      <c r="U34" s="80">
        <v>116</v>
      </c>
      <c r="V34" s="81">
        <f t="shared" si="6"/>
        <v>239</v>
      </c>
      <c r="W34" s="79">
        <v>104</v>
      </c>
      <c r="X34" s="80">
        <v>107</v>
      </c>
      <c r="Y34" s="81">
        <f t="shared" si="7"/>
        <v>211</v>
      </c>
      <c r="Z34" s="79">
        <v>133</v>
      </c>
      <c r="AA34" s="80">
        <v>155</v>
      </c>
      <c r="AB34" s="81">
        <f t="shared" si="8"/>
        <v>288</v>
      </c>
      <c r="AC34" s="79">
        <f t="shared" si="9"/>
        <v>2037</v>
      </c>
      <c r="AD34" s="80">
        <f t="shared" si="9"/>
        <v>2053</v>
      </c>
      <c r="AE34" s="81">
        <f t="shared" si="10"/>
        <v>4090</v>
      </c>
    </row>
    <row r="35" spans="1:31">
      <c r="A35" s="78">
        <v>2</v>
      </c>
      <c r="B35" s="79">
        <v>345</v>
      </c>
      <c r="C35" s="80">
        <v>363</v>
      </c>
      <c r="D35" s="81">
        <f t="shared" si="0"/>
        <v>708</v>
      </c>
      <c r="E35" s="79">
        <v>466</v>
      </c>
      <c r="F35" s="80">
        <v>448</v>
      </c>
      <c r="G35" s="80">
        <f t="shared" si="1"/>
        <v>914</v>
      </c>
      <c r="H35" s="79">
        <v>241</v>
      </c>
      <c r="I35" s="80">
        <v>242</v>
      </c>
      <c r="J35" s="81">
        <f t="shared" si="2"/>
        <v>483</v>
      </c>
      <c r="K35" s="79">
        <v>119</v>
      </c>
      <c r="L35" s="80">
        <v>112</v>
      </c>
      <c r="M35" s="81">
        <f t="shared" si="3"/>
        <v>231</v>
      </c>
      <c r="N35" s="79">
        <v>407</v>
      </c>
      <c r="O35" s="80">
        <v>388</v>
      </c>
      <c r="P35" s="81">
        <f t="shared" si="4"/>
        <v>795</v>
      </c>
      <c r="Q35" s="79">
        <v>41</v>
      </c>
      <c r="R35" s="80">
        <v>66</v>
      </c>
      <c r="S35" s="81">
        <f t="shared" si="5"/>
        <v>107</v>
      </c>
      <c r="T35" s="79">
        <v>118</v>
      </c>
      <c r="U35" s="80">
        <v>105</v>
      </c>
      <c r="V35" s="81">
        <f t="shared" si="6"/>
        <v>223</v>
      </c>
      <c r="W35" s="79">
        <v>115</v>
      </c>
      <c r="X35" s="80">
        <v>91</v>
      </c>
      <c r="Y35" s="81">
        <f t="shared" si="7"/>
        <v>206</v>
      </c>
      <c r="Z35" s="79">
        <v>133</v>
      </c>
      <c r="AA35" s="80">
        <v>156</v>
      </c>
      <c r="AB35" s="81">
        <f t="shared" si="8"/>
        <v>289</v>
      </c>
      <c r="AC35" s="79">
        <f t="shared" si="9"/>
        <v>1985</v>
      </c>
      <c r="AD35" s="80">
        <f t="shared" si="9"/>
        <v>1971</v>
      </c>
      <c r="AE35" s="81">
        <f t="shared" si="10"/>
        <v>3956</v>
      </c>
    </row>
    <row r="36" spans="1:31">
      <c r="A36" s="78">
        <v>3</v>
      </c>
      <c r="B36" s="79">
        <v>335</v>
      </c>
      <c r="C36" s="80">
        <v>352</v>
      </c>
      <c r="D36" s="81">
        <f t="shared" si="0"/>
        <v>687</v>
      </c>
      <c r="E36" s="79">
        <v>474</v>
      </c>
      <c r="F36" s="80">
        <v>434</v>
      </c>
      <c r="G36" s="80">
        <f t="shared" si="1"/>
        <v>908</v>
      </c>
      <c r="H36" s="79">
        <v>244</v>
      </c>
      <c r="I36" s="80">
        <v>235</v>
      </c>
      <c r="J36" s="81">
        <f t="shared" si="2"/>
        <v>479</v>
      </c>
      <c r="K36" s="79">
        <v>118</v>
      </c>
      <c r="L36" s="80">
        <v>124</v>
      </c>
      <c r="M36" s="81">
        <f t="shared" si="3"/>
        <v>242</v>
      </c>
      <c r="N36" s="79">
        <v>385</v>
      </c>
      <c r="O36" s="80">
        <v>373</v>
      </c>
      <c r="P36" s="81">
        <f t="shared" si="4"/>
        <v>758</v>
      </c>
      <c r="Q36" s="79">
        <v>44</v>
      </c>
      <c r="R36" s="80">
        <v>63</v>
      </c>
      <c r="S36" s="81">
        <f t="shared" si="5"/>
        <v>107</v>
      </c>
      <c r="T36" s="79">
        <v>118</v>
      </c>
      <c r="U36" s="80">
        <v>100</v>
      </c>
      <c r="V36" s="81">
        <f t="shared" si="6"/>
        <v>218</v>
      </c>
      <c r="W36" s="79">
        <v>116</v>
      </c>
      <c r="X36" s="80">
        <v>96</v>
      </c>
      <c r="Y36" s="81">
        <f t="shared" si="7"/>
        <v>212</v>
      </c>
      <c r="Z36" s="79">
        <v>133</v>
      </c>
      <c r="AA36" s="80">
        <v>143</v>
      </c>
      <c r="AB36" s="81">
        <f t="shared" si="8"/>
        <v>276</v>
      </c>
      <c r="AC36" s="79">
        <f t="shared" si="9"/>
        <v>1967</v>
      </c>
      <c r="AD36" s="80">
        <f t="shared" si="9"/>
        <v>1920</v>
      </c>
      <c r="AE36" s="81">
        <f t="shared" si="10"/>
        <v>3887</v>
      </c>
    </row>
    <row r="37" spans="1:31">
      <c r="A37" s="78">
        <v>4</v>
      </c>
      <c r="B37" s="79">
        <v>324</v>
      </c>
      <c r="C37" s="80">
        <v>339</v>
      </c>
      <c r="D37" s="81">
        <f t="shared" si="0"/>
        <v>663</v>
      </c>
      <c r="E37" s="79">
        <v>461</v>
      </c>
      <c r="F37" s="80">
        <v>421</v>
      </c>
      <c r="G37" s="80">
        <f t="shared" si="1"/>
        <v>882</v>
      </c>
      <c r="H37" s="79">
        <v>234</v>
      </c>
      <c r="I37" s="80">
        <v>212</v>
      </c>
      <c r="J37" s="81">
        <f t="shared" si="2"/>
        <v>446</v>
      </c>
      <c r="K37" s="79">
        <v>116</v>
      </c>
      <c r="L37" s="80">
        <v>128</v>
      </c>
      <c r="M37" s="81">
        <f t="shared" si="3"/>
        <v>244</v>
      </c>
      <c r="N37" s="79">
        <v>384</v>
      </c>
      <c r="O37" s="80">
        <v>353</v>
      </c>
      <c r="P37" s="81">
        <f t="shared" si="4"/>
        <v>737</v>
      </c>
      <c r="Q37" s="79">
        <v>51</v>
      </c>
      <c r="R37" s="80">
        <v>68</v>
      </c>
      <c r="S37" s="81">
        <f t="shared" si="5"/>
        <v>119</v>
      </c>
      <c r="T37" s="79">
        <v>111</v>
      </c>
      <c r="U37" s="80">
        <v>94</v>
      </c>
      <c r="V37" s="81">
        <f t="shared" si="6"/>
        <v>205</v>
      </c>
      <c r="W37" s="79">
        <v>118</v>
      </c>
      <c r="X37" s="80">
        <v>102</v>
      </c>
      <c r="Y37" s="81">
        <f t="shared" si="7"/>
        <v>220</v>
      </c>
      <c r="Z37" s="79">
        <v>145</v>
      </c>
      <c r="AA37" s="80">
        <v>133</v>
      </c>
      <c r="AB37" s="81">
        <f t="shared" si="8"/>
        <v>278</v>
      </c>
      <c r="AC37" s="79">
        <f t="shared" si="9"/>
        <v>1944</v>
      </c>
      <c r="AD37" s="80">
        <f t="shared" si="9"/>
        <v>1850</v>
      </c>
      <c r="AE37" s="81">
        <f t="shared" si="10"/>
        <v>3794</v>
      </c>
    </row>
    <row r="38" spans="1:31">
      <c r="A38" s="78">
        <v>5</v>
      </c>
      <c r="B38" s="79">
        <v>328</v>
      </c>
      <c r="C38" s="80">
        <v>321</v>
      </c>
      <c r="D38" s="81">
        <f t="shared" si="0"/>
        <v>649</v>
      </c>
      <c r="E38" s="79">
        <v>458</v>
      </c>
      <c r="F38" s="80">
        <v>403</v>
      </c>
      <c r="G38" s="80">
        <f t="shared" si="1"/>
        <v>861</v>
      </c>
      <c r="H38" s="79">
        <v>230</v>
      </c>
      <c r="I38" s="80">
        <v>212</v>
      </c>
      <c r="J38" s="81">
        <f t="shared" si="2"/>
        <v>442</v>
      </c>
      <c r="K38" s="79">
        <v>106</v>
      </c>
      <c r="L38" s="80">
        <v>136</v>
      </c>
      <c r="M38" s="81">
        <f t="shared" si="3"/>
        <v>242</v>
      </c>
      <c r="N38" s="79">
        <v>381</v>
      </c>
      <c r="O38" s="80">
        <v>334</v>
      </c>
      <c r="P38" s="81">
        <f t="shared" si="4"/>
        <v>715</v>
      </c>
      <c r="Q38" s="79">
        <v>60</v>
      </c>
      <c r="R38" s="80">
        <v>77</v>
      </c>
      <c r="S38" s="81">
        <f t="shared" si="5"/>
        <v>137</v>
      </c>
      <c r="T38" s="79">
        <v>113</v>
      </c>
      <c r="U38" s="80">
        <v>93</v>
      </c>
      <c r="V38" s="81">
        <f t="shared" si="6"/>
        <v>206</v>
      </c>
      <c r="W38" s="79">
        <v>130</v>
      </c>
      <c r="X38" s="80">
        <v>105</v>
      </c>
      <c r="Y38" s="81">
        <f t="shared" si="7"/>
        <v>235</v>
      </c>
      <c r="Z38" s="79">
        <v>146</v>
      </c>
      <c r="AA38" s="80">
        <v>133</v>
      </c>
      <c r="AB38" s="81">
        <f t="shared" si="8"/>
        <v>279</v>
      </c>
      <c r="AC38" s="79">
        <f t="shared" si="9"/>
        <v>1952</v>
      </c>
      <c r="AD38" s="80">
        <f t="shared" si="9"/>
        <v>1814</v>
      </c>
      <c r="AE38" s="81">
        <f t="shared" si="10"/>
        <v>3766</v>
      </c>
    </row>
    <row r="39" spans="1:31">
      <c r="A39" s="78">
        <v>6</v>
      </c>
      <c r="B39" s="79">
        <v>345</v>
      </c>
      <c r="C39" s="80">
        <v>315</v>
      </c>
      <c r="D39" s="81">
        <f t="shared" si="0"/>
        <v>660</v>
      </c>
      <c r="E39" s="79">
        <v>433</v>
      </c>
      <c r="F39" s="80">
        <v>372</v>
      </c>
      <c r="G39" s="80">
        <f t="shared" si="1"/>
        <v>805</v>
      </c>
      <c r="H39" s="79">
        <v>226</v>
      </c>
      <c r="I39" s="80">
        <v>212</v>
      </c>
      <c r="J39" s="81">
        <f t="shared" si="2"/>
        <v>438</v>
      </c>
      <c r="K39" s="79">
        <v>107</v>
      </c>
      <c r="L39" s="80">
        <v>149</v>
      </c>
      <c r="M39" s="81">
        <f t="shared" si="3"/>
        <v>256</v>
      </c>
      <c r="N39" s="79">
        <v>377</v>
      </c>
      <c r="O39" s="80">
        <v>345</v>
      </c>
      <c r="P39" s="81">
        <f t="shared" si="4"/>
        <v>722</v>
      </c>
      <c r="Q39" s="79">
        <v>69</v>
      </c>
      <c r="R39" s="80">
        <v>85</v>
      </c>
      <c r="S39" s="81">
        <f t="shared" si="5"/>
        <v>154</v>
      </c>
      <c r="T39" s="79">
        <v>113</v>
      </c>
      <c r="U39" s="80">
        <v>91</v>
      </c>
      <c r="V39" s="81">
        <f t="shared" si="6"/>
        <v>204</v>
      </c>
      <c r="W39" s="79">
        <v>134</v>
      </c>
      <c r="X39" s="80">
        <v>100</v>
      </c>
      <c r="Y39" s="81">
        <f t="shared" si="7"/>
        <v>234</v>
      </c>
      <c r="Z39" s="79">
        <v>139</v>
      </c>
      <c r="AA39" s="80">
        <v>136</v>
      </c>
      <c r="AB39" s="81">
        <f t="shared" si="8"/>
        <v>275</v>
      </c>
      <c r="AC39" s="79">
        <f t="shared" ref="AC39:AD60" si="11">B39+E39+H39+K39+N39+Q39+T39+W39+Z39</f>
        <v>1943</v>
      </c>
      <c r="AD39" s="80">
        <f t="shared" si="11"/>
        <v>1805</v>
      </c>
      <c r="AE39" s="81">
        <f t="shared" si="10"/>
        <v>3748</v>
      </c>
    </row>
    <row r="40" spans="1:31">
      <c r="A40" s="78">
        <v>7</v>
      </c>
      <c r="B40" s="79">
        <v>346</v>
      </c>
      <c r="C40" s="80">
        <v>303</v>
      </c>
      <c r="D40" s="81">
        <f t="shared" si="0"/>
        <v>649</v>
      </c>
      <c r="E40" s="79">
        <v>436</v>
      </c>
      <c r="F40" s="80">
        <v>362</v>
      </c>
      <c r="G40" s="80">
        <f t="shared" si="1"/>
        <v>798</v>
      </c>
      <c r="H40" s="79">
        <v>207</v>
      </c>
      <c r="I40" s="80">
        <v>201</v>
      </c>
      <c r="J40" s="81">
        <f t="shared" si="2"/>
        <v>408</v>
      </c>
      <c r="K40" s="79">
        <v>115</v>
      </c>
      <c r="L40" s="80">
        <v>151</v>
      </c>
      <c r="M40" s="81">
        <f t="shared" si="3"/>
        <v>266</v>
      </c>
      <c r="N40" s="79">
        <v>369</v>
      </c>
      <c r="O40" s="80">
        <v>347</v>
      </c>
      <c r="P40" s="81">
        <f t="shared" si="4"/>
        <v>716</v>
      </c>
      <c r="Q40" s="79">
        <v>76</v>
      </c>
      <c r="R40" s="80">
        <v>89</v>
      </c>
      <c r="S40" s="81">
        <f t="shared" si="5"/>
        <v>165</v>
      </c>
      <c r="T40" s="79">
        <v>111</v>
      </c>
      <c r="U40" s="80">
        <v>84</v>
      </c>
      <c r="V40" s="81">
        <f t="shared" si="6"/>
        <v>195</v>
      </c>
      <c r="W40" s="79">
        <v>141</v>
      </c>
      <c r="X40" s="80">
        <v>113</v>
      </c>
      <c r="Y40" s="81">
        <f t="shared" si="7"/>
        <v>254</v>
      </c>
      <c r="Z40" s="79">
        <v>154</v>
      </c>
      <c r="AA40" s="80">
        <v>129</v>
      </c>
      <c r="AB40" s="81">
        <f t="shared" si="8"/>
        <v>283</v>
      </c>
      <c r="AC40" s="79">
        <f t="shared" si="11"/>
        <v>1955</v>
      </c>
      <c r="AD40" s="80">
        <f t="shared" si="11"/>
        <v>1779</v>
      </c>
      <c r="AE40" s="81">
        <f t="shared" si="10"/>
        <v>3734</v>
      </c>
    </row>
    <row r="41" spans="1:31">
      <c r="A41" s="78">
        <v>8</v>
      </c>
      <c r="B41" s="79">
        <v>325</v>
      </c>
      <c r="C41" s="80">
        <v>302</v>
      </c>
      <c r="D41" s="81">
        <f t="shared" si="0"/>
        <v>627</v>
      </c>
      <c r="E41" s="79">
        <v>406</v>
      </c>
      <c r="F41" s="80">
        <v>345</v>
      </c>
      <c r="G41" s="80">
        <f t="shared" si="1"/>
        <v>751</v>
      </c>
      <c r="H41" s="79">
        <v>205</v>
      </c>
      <c r="I41" s="80">
        <v>227</v>
      </c>
      <c r="J41" s="81">
        <f t="shared" si="2"/>
        <v>432</v>
      </c>
      <c r="K41" s="79">
        <v>122</v>
      </c>
      <c r="L41" s="80">
        <v>144</v>
      </c>
      <c r="M41" s="81">
        <f t="shared" si="3"/>
        <v>266</v>
      </c>
      <c r="N41" s="79">
        <v>346</v>
      </c>
      <c r="O41" s="80">
        <v>320</v>
      </c>
      <c r="P41" s="81">
        <f t="shared" si="4"/>
        <v>666</v>
      </c>
      <c r="Q41" s="79">
        <v>81</v>
      </c>
      <c r="R41" s="80">
        <v>83</v>
      </c>
      <c r="S41" s="81">
        <f t="shared" si="5"/>
        <v>164</v>
      </c>
      <c r="T41" s="79">
        <v>112</v>
      </c>
      <c r="U41" s="80">
        <v>84</v>
      </c>
      <c r="V41" s="81">
        <f t="shared" si="6"/>
        <v>196</v>
      </c>
      <c r="W41" s="79">
        <v>136</v>
      </c>
      <c r="X41" s="80">
        <v>124</v>
      </c>
      <c r="Y41" s="81">
        <f t="shared" si="7"/>
        <v>260</v>
      </c>
      <c r="Z41" s="79">
        <v>137</v>
      </c>
      <c r="AA41" s="80">
        <v>125</v>
      </c>
      <c r="AB41" s="81">
        <f t="shared" si="8"/>
        <v>262</v>
      </c>
      <c r="AC41" s="79">
        <f t="shared" si="11"/>
        <v>1870</v>
      </c>
      <c r="AD41" s="80">
        <f t="shared" si="11"/>
        <v>1754</v>
      </c>
      <c r="AE41" s="81">
        <f t="shared" si="10"/>
        <v>3624</v>
      </c>
    </row>
    <row r="42" spans="1:31">
      <c r="A42" s="78">
        <v>9</v>
      </c>
      <c r="B42" s="79">
        <v>330</v>
      </c>
      <c r="C42" s="80">
        <v>306</v>
      </c>
      <c r="D42" s="80">
        <f t="shared" si="0"/>
        <v>636</v>
      </c>
      <c r="E42" s="79">
        <v>383</v>
      </c>
      <c r="F42" s="80">
        <v>330</v>
      </c>
      <c r="G42" s="81">
        <f t="shared" si="1"/>
        <v>713</v>
      </c>
      <c r="H42" s="79">
        <v>191</v>
      </c>
      <c r="I42" s="80">
        <v>210</v>
      </c>
      <c r="J42" s="81">
        <f t="shared" si="2"/>
        <v>401</v>
      </c>
      <c r="K42" s="79">
        <v>127</v>
      </c>
      <c r="L42" s="80">
        <v>138</v>
      </c>
      <c r="M42" s="81">
        <f t="shared" si="3"/>
        <v>265</v>
      </c>
      <c r="N42" s="79">
        <v>347</v>
      </c>
      <c r="O42" s="80">
        <v>341</v>
      </c>
      <c r="P42" s="81">
        <f t="shared" si="4"/>
        <v>688</v>
      </c>
      <c r="Q42" s="79">
        <v>79</v>
      </c>
      <c r="R42" s="80">
        <v>77</v>
      </c>
      <c r="S42" s="81">
        <f t="shared" si="5"/>
        <v>156</v>
      </c>
      <c r="T42" s="79">
        <v>95</v>
      </c>
      <c r="U42" s="80">
        <v>87</v>
      </c>
      <c r="V42" s="81">
        <f t="shared" si="6"/>
        <v>182</v>
      </c>
      <c r="W42" s="79">
        <v>137</v>
      </c>
      <c r="X42" s="80">
        <v>115</v>
      </c>
      <c r="Y42" s="81">
        <f t="shared" si="7"/>
        <v>252</v>
      </c>
      <c r="Z42" s="79">
        <v>136</v>
      </c>
      <c r="AA42" s="80">
        <v>125</v>
      </c>
      <c r="AB42" s="81">
        <f t="shared" si="8"/>
        <v>261</v>
      </c>
      <c r="AC42" s="79">
        <f t="shared" si="11"/>
        <v>1825</v>
      </c>
      <c r="AD42" s="80">
        <f t="shared" si="11"/>
        <v>1729</v>
      </c>
      <c r="AE42" s="81">
        <f t="shared" si="10"/>
        <v>3554</v>
      </c>
    </row>
    <row r="43" spans="1:31">
      <c r="A43" s="78">
        <v>10</v>
      </c>
      <c r="B43" s="79">
        <v>323</v>
      </c>
      <c r="C43" s="80">
        <v>306</v>
      </c>
      <c r="D43" s="81">
        <f t="shared" si="0"/>
        <v>629</v>
      </c>
      <c r="E43" s="79">
        <v>371</v>
      </c>
      <c r="F43" s="80">
        <v>318</v>
      </c>
      <c r="G43" s="80">
        <f t="shared" si="1"/>
        <v>689</v>
      </c>
      <c r="H43" s="79">
        <v>195</v>
      </c>
      <c r="I43" s="80">
        <v>190</v>
      </c>
      <c r="J43" s="81">
        <f t="shared" si="2"/>
        <v>385</v>
      </c>
      <c r="K43" s="79">
        <v>130</v>
      </c>
      <c r="L43" s="80">
        <v>133</v>
      </c>
      <c r="M43" s="81">
        <f t="shared" si="3"/>
        <v>263</v>
      </c>
      <c r="N43" s="79">
        <v>346</v>
      </c>
      <c r="O43" s="80">
        <v>352</v>
      </c>
      <c r="P43" s="81">
        <f t="shared" si="4"/>
        <v>698</v>
      </c>
      <c r="Q43" s="79">
        <v>79</v>
      </c>
      <c r="R43" s="80">
        <v>68</v>
      </c>
      <c r="S43" s="81">
        <f t="shared" si="5"/>
        <v>147</v>
      </c>
      <c r="T43" s="79">
        <v>85</v>
      </c>
      <c r="U43" s="80">
        <v>88</v>
      </c>
      <c r="V43" s="81">
        <f t="shared" si="6"/>
        <v>173</v>
      </c>
      <c r="W43" s="79">
        <v>139</v>
      </c>
      <c r="X43" s="80">
        <v>111</v>
      </c>
      <c r="Y43" s="81">
        <f t="shared" si="7"/>
        <v>250</v>
      </c>
      <c r="Z43" s="79">
        <v>122</v>
      </c>
      <c r="AA43" s="80">
        <v>125</v>
      </c>
      <c r="AB43" s="81">
        <f t="shared" si="8"/>
        <v>247</v>
      </c>
      <c r="AC43" s="79">
        <f t="shared" si="11"/>
        <v>1790</v>
      </c>
      <c r="AD43" s="80">
        <f t="shared" si="11"/>
        <v>1691</v>
      </c>
      <c r="AE43" s="81">
        <f t="shared" si="10"/>
        <v>3481</v>
      </c>
    </row>
    <row r="44" spans="1:31">
      <c r="A44" s="78">
        <v>11</v>
      </c>
      <c r="B44" s="79">
        <v>315</v>
      </c>
      <c r="C44" s="80">
        <v>316</v>
      </c>
      <c r="D44" s="81">
        <f t="shared" si="0"/>
        <v>631</v>
      </c>
      <c r="E44" s="79">
        <v>351</v>
      </c>
      <c r="F44" s="80">
        <v>307</v>
      </c>
      <c r="G44" s="80">
        <f t="shared" si="1"/>
        <v>658</v>
      </c>
      <c r="H44" s="79">
        <v>172</v>
      </c>
      <c r="I44" s="80">
        <v>173</v>
      </c>
      <c r="J44" s="81">
        <f t="shared" si="2"/>
        <v>345</v>
      </c>
      <c r="K44" s="79">
        <v>131</v>
      </c>
      <c r="L44" s="80">
        <v>123</v>
      </c>
      <c r="M44" s="81">
        <f t="shared" si="3"/>
        <v>254</v>
      </c>
      <c r="N44" s="79">
        <v>335</v>
      </c>
      <c r="O44" s="80">
        <v>352</v>
      </c>
      <c r="P44" s="81">
        <f t="shared" si="4"/>
        <v>687</v>
      </c>
      <c r="Q44" s="79">
        <v>81</v>
      </c>
      <c r="R44" s="80">
        <v>70</v>
      </c>
      <c r="S44" s="81">
        <f t="shared" si="5"/>
        <v>151</v>
      </c>
      <c r="T44" s="79">
        <v>72</v>
      </c>
      <c r="U44" s="80">
        <v>82</v>
      </c>
      <c r="V44" s="81">
        <f t="shared" si="6"/>
        <v>154</v>
      </c>
      <c r="W44" s="79">
        <v>128</v>
      </c>
      <c r="X44" s="80">
        <v>104</v>
      </c>
      <c r="Y44" s="81">
        <f t="shared" si="7"/>
        <v>232</v>
      </c>
      <c r="Z44" s="79">
        <v>107</v>
      </c>
      <c r="AA44" s="80">
        <v>117</v>
      </c>
      <c r="AB44" s="81">
        <f t="shared" si="8"/>
        <v>224</v>
      </c>
      <c r="AC44" s="79">
        <f t="shared" si="11"/>
        <v>1692</v>
      </c>
      <c r="AD44" s="80">
        <f t="shared" si="11"/>
        <v>1644</v>
      </c>
      <c r="AE44" s="81">
        <f t="shared" si="10"/>
        <v>3336</v>
      </c>
    </row>
    <row r="45" spans="1:31">
      <c r="A45" s="78">
        <v>12</v>
      </c>
      <c r="B45" s="79">
        <v>314</v>
      </c>
      <c r="C45" s="80">
        <v>302</v>
      </c>
      <c r="D45" s="81">
        <f t="shared" si="0"/>
        <v>616</v>
      </c>
      <c r="E45" s="79">
        <v>352</v>
      </c>
      <c r="F45" s="80">
        <v>304</v>
      </c>
      <c r="G45" s="80">
        <f t="shared" si="1"/>
        <v>656</v>
      </c>
      <c r="H45" s="79">
        <v>152</v>
      </c>
      <c r="I45" s="80">
        <v>163</v>
      </c>
      <c r="J45" s="81">
        <f t="shared" si="2"/>
        <v>315</v>
      </c>
      <c r="K45" s="79">
        <v>134</v>
      </c>
      <c r="L45" s="80">
        <v>119</v>
      </c>
      <c r="M45" s="81">
        <f t="shared" si="3"/>
        <v>253</v>
      </c>
      <c r="N45" s="79">
        <v>354</v>
      </c>
      <c r="O45" s="80">
        <v>325</v>
      </c>
      <c r="P45" s="81">
        <f t="shared" si="4"/>
        <v>679</v>
      </c>
      <c r="Q45" s="79">
        <v>85</v>
      </c>
      <c r="R45" s="80">
        <v>68</v>
      </c>
      <c r="S45" s="81">
        <f t="shared" si="5"/>
        <v>153</v>
      </c>
      <c r="T45" s="79">
        <v>67</v>
      </c>
      <c r="U45" s="80">
        <v>75</v>
      </c>
      <c r="V45" s="81">
        <f t="shared" si="6"/>
        <v>142</v>
      </c>
      <c r="W45" s="79">
        <v>131</v>
      </c>
      <c r="X45" s="80">
        <v>111</v>
      </c>
      <c r="Y45" s="81">
        <f t="shared" si="7"/>
        <v>242</v>
      </c>
      <c r="Z45" s="79">
        <v>104</v>
      </c>
      <c r="AA45" s="80">
        <v>106</v>
      </c>
      <c r="AB45" s="81">
        <f t="shared" si="8"/>
        <v>210</v>
      </c>
      <c r="AC45" s="79">
        <f t="shared" si="11"/>
        <v>1693</v>
      </c>
      <c r="AD45" s="80">
        <f t="shared" si="11"/>
        <v>1573</v>
      </c>
      <c r="AE45" s="81">
        <f t="shared" si="10"/>
        <v>3266</v>
      </c>
    </row>
    <row r="46" spans="1:31">
      <c r="A46" s="78">
        <v>13</v>
      </c>
      <c r="B46" s="79">
        <v>314</v>
      </c>
      <c r="C46" s="80">
        <v>308</v>
      </c>
      <c r="D46" s="81">
        <f t="shared" si="0"/>
        <v>622</v>
      </c>
      <c r="E46" s="79">
        <v>348</v>
      </c>
      <c r="F46" s="80">
        <v>297</v>
      </c>
      <c r="G46" s="80">
        <f t="shared" si="1"/>
        <v>645</v>
      </c>
      <c r="H46" s="79">
        <v>146</v>
      </c>
      <c r="I46" s="80">
        <v>151</v>
      </c>
      <c r="J46" s="81">
        <f t="shared" si="2"/>
        <v>297</v>
      </c>
      <c r="K46" s="79">
        <v>125</v>
      </c>
      <c r="L46" s="80">
        <v>113</v>
      </c>
      <c r="M46" s="81">
        <f t="shared" si="3"/>
        <v>238</v>
      </c>
      <c r="N46" s="79">
        <v>356</v>
      </c>
      <c r="O46" s="80">
        <v>340</v>
      </c>
      <c r="P46" s="81">
        <f t="shared" si="4"/>
        <v>696</v>
      </c>
      <c r="Q46" s="79">
        <v>80</v>
      </c>
      <c r="R46" s="80">
        <v>69</v>
      </c>
      <c r="S46" s="81">
        <f t="shared" si="5"/>
        <v>149</v>
      </c>
      <c r="T46" s="79">
        <v>69</v>
      </c>
      <c r="U46" s="80">
        <v>70</v>
      </c>
      <c r="V46" s="81">
        <f t="shared" si="6"/>
        <v>139</v>
      </c>
      <c r="W46" s="79">
        <v>138</v>
      </c>
      <c r="X46" s="80">
        <v>113</v>
      </c>
      <c r="Y46" s="81">
        <f t="shared" si="7"/>
        <v>251</v>
      </c>
      <c r="Z46" s="79">
        <v>99</v>
      </c>
      <c r="AA46" s="80">
        <v>105</v>
      </c>
      <c r="AB46" s="81">
        <f t="shared" si="8"/>
        <v>204</v>
      </c>
      <c r="AC46" s="79">
        <f t="shared" si="11"/>
        <v>1675</v>
      </c>
      <c r="AD46" s="80">
        <f t="shared" si="11"/>
        <v>1566</v>
      </c>
      <c r="AE46" s="81">
        <f t="shared" si="10"/>
        <v>3241</v>
      </c>
    </row>
    <row r="47" spans="1:31">
      <c r="A47" s="78">
        <v>14</v>
      </c>
      <c r="B47" s="79">
        <v>336</v>
      </c>
      <c r="C47" s="80">
        <v>301</v>
      </c>
      <c r="D47" s="81">
        <f t="shared" si="0"/>
        <v>637</v>
      </c>
      <c r="E47" s="79">
        <v>343</v>
      </c>
      <c r="F47" s="80">
        <v>292</v>
      </c>
      <c r="G47" s="80">
        <f t="shared" si="1"/>
        <v>635</v>
      </c>
      <c r="H47" s="79">
        <v>129</v>
      </c>
      <c r="I47" s="80">
        <v>125</v>
      </c>
      <c r="J47" s="81">
        <f t="shared" si="2"/>
        <v>254</v>
      </c>
      <c r="K47" s="79">
        <v>131</v>
      </c>
      <c r="L47" s="80">
        <v>116</v>
      </c>
      <c r="M47" s="81">
        <f t="shared" si="3"/>
        <v>247</v>
      </c>
      <c r="N47" s="79">
        <v>362</v>
      </c>
      <c r="O47" s="80">
        <v>364</v>
      </c>
      <c r="P47" s="81">
        <f t="shared" si="4"/>
        <v>726</v>
      </c>
      <c r="Q47" s="79">
        <v>80</v>
      </c>
      <c r="R47" s="80">
        <v>64</v>
      </c>
      <c r="S47" s="81">
        <f t="shared" si="5"/>
        <v>144</v>
      </c>
      <c r="T47" s="79">
        <v>62</v>
      </c>
      <c r="U47" s="80">
        <v>62</v>
      </c>
      <c r="V47" s="81">
        <f t="shared" si="6"/>
        <v>124</v>
      </c>
      <c r="W47" s="79">
        <v>133</v>
      </c>
      <c r="X47" s="80">
        <v>103</v>
      </c>
      <c r="Y47" s="81">
        <f t="shared" si="7"/>
        <v>236</v>
      </c>
      <c r="Z47" s="79">
        <v>95</v>
      </c>
      <c r="AA47" s="80">
        <v>102</v>
      </c>
      <c r="AB47" s="81">
        <f t="shared" si="8"/>
        <v>197</v>
      </c>
      <c r="AC47" s="79">
        <f t="shared" si="11"/>
        <v>1671</v>
      </c>
      <c r="AD47" s="80">
        <f t="shared" si="11"/>
        <v>1529</v>
      </c>
      <c r="AE47" s="81">
        <f t="shared" si="10"/>
        <v>3200</v>
      </c>
    </row>
    <row r="48" spans="1:31">
      <c r="A48" s="78">
        <v>15</v>
      </c>
      <c r="B48" s="79">
        <v>329</v>
      </c>
      <c r="C48" s="80">
        <v>283</v>
      </c>
      <c r="D48" s="81">
        <f t="shared" si="0"/>
        <v>612</v>
      </c>
      <c r="E48" s="79">
        <v>340</v>
      </c>
      <c r="F48" s="80">
        <v>291</v>
      </c>
      <c r="G48" s="80">
        <f t="shared" si="1"/>
        <v>631</v>
      </c>
      <c r="H48" s="79">
        <v>132</v>
      </c>
      <c r="I48" s="80">
        <v>123</v>
      </c>
      <c r="J48" s="81">
        <f t="shared" si="2"/>
        <v>255</v>
      </c>
      <c r="K48" s="79">
        <v>133</v>
      </c>
      <c r="L48" s="80">
        <v>121</v>
      </c>
      <c r="M48" s="81">
        <f t="shared" si="3"/>
        <v>254</v>
      </c>
      <c r="N48" s="79">
        <v>358</v>
      </c>
      <c r="O48" s="80">
        <v>342</v>
      </c>
      <c r="P48" s="81">
        <f t="shared" si="4"/>
        <v>700</v>
      </c>
      <c r="Q48" s="79">
        <v>81</v>
      </c>
      <c r="R48" s="80">
        <v>70</v>
      </c>
      <c r="S48" s="81">
        <f t="shared" si="5"/>
        <v>151</v>
      </c>
      <c r="T48" s="79">
        <v>71</v>
      </c>
      <c r="U48" s="80">
        <v>71</v>
      </c>
      <c r="V48" s="81">
        <f t="shared" si="6"/>
        <v>142</v>
      </c>
      <c r="W48" s="79">
        <v>128</v>
      </c>
      <c r="X48" s="80">
        <v>115</v>
      </c>
      <c r="Y48" s="81">
        <f t="shared" si="7"/>
        <v>243</v>
      </c>
      <c r="Z48" s="79">
        <v>87</v>
      </c>
      <c r="AA48" s="80">
        <v>95</v>
      </c>
      <c r="AB48" s="81">
        <f t="shared" si="8"/>
        <v>182</v>
      </c>
      <c r="AC48" s="79">
        <f t="shared" si="11"/>
        <v>1659</v>
      </c>
      <c r="AD48" s="80">
        <f t="shared" si="11"/>
        <v>1511</v>
      </c>
      <c r="AE48" s="81">
        <f t="shared" si="10"/>
        <v>3170</v>
      </c>
    </row>
    <row r="49" spans="1:31">
      <c r="A49" s="78">
        <v>16</v>
      </c>
      <c r="B49" s="79">
        <v>341</v>
      </c>
      <c r="C49" s="80">
        <v>280</v>
      </c>
      <c r="D49" s="81">
        <f t="shared" si="0"/>
        <v>621</v>
      </c>
      <c r="E49" s="79">
        <v>345</v>
      </c>
      <c r="F49" s="80">
        <v>302</v>
      </c>
      <c r="G49" s="80">
        <f t="shared" si="1"/>
        <v>647</v>
      </c>
      <c r="H49" s="79">
        <v>137</v>
      </c>
      <c r="I49" s="80">
        <v>123</v>
      </c>
      <c r="J49" s="81">
        <f t="shared" si="2"/>
        <v>260</v>
      </c>
      <c r="K49" s="79">
        <v>134</v>
      </c>
      <c r="L49" s="80">
        <v>123</v>
      </c>
      <c r="M49" s="81">
        <f t="shared" si="3"/>
        <v>257</v>
      </c>
      <c r="N49" s="79">
        <v>361</v>
      </c>
      <c r="O49" s="80">
        <v>346</v>
      </c>
      <c r="P49" s="81">
        <f t="shared" si="4"/>
        <v>707</v>
      </c>
      <c r="Q49" s="79">
        <v>76</v>
      </c>
      <c r="R49" s="80">
        <v>73</v>
      </c>
      <c r="S49" s="81">
        <f t="shared" si="5"/>
        <v>149</v>
      </c>
      <c r="T49" s="79">
        <v>72</v>
      </c>
      <c r="U49" s="80">
        <v>67</v>
      </c>
      <c r="V49" s="81">
        <f t="shared" si="6"/>
        <v>139</v>
      </c>
      <c r="W49" s="79">
        <v>131</v>
      </c>
      <c r="X49" s="80">
        <v>129</v>
      </c>
      <c r="Y49" s="81">
        <f t="shared" si="7"/>
        <v>260</v>
      </c>
      <c r="Z49" s="79">
        <v>89</v>
      </c>
      <c r="AA49" s="80">
        <v>89</v>
      </c>
      <c r="AB49" s="81">
        <f t="shared" si="8"/>
        <v>178</v>
      </c>
      <c r="AC49" s="79">
        <f t="shared" si="11"/>
        <v>1686</v>
      </c>
      <c r="AD49" s="80">
        <f t="shared" si="11"/>
        <v>1532</v>
      </c>
      <c r="AE49" s="81">
        <f t="shared" si="10"/>
        <v>3218</v>
      </c>
    </row>
    <row r="50" spans="1:31">
      <c r="A50" s="78">
        <v>17</v>
      </c>
      <c r="B50" s="79">
        <v>369</v>
      </c>
      <c r="C50" s="80">
        <v>280</v>
      </c>
      <c r="D50" s="81">
        <f t="shared" si="0"/>
        <v>649</v>
      </c>
      <c r="E50" s="79">
        <v>359</v>
      </c>
      <c r="F50" s="80">
        <v>316</v>
      </c>
      <c r="G50" s="80">
        <f t="shared" si="1"/>
        <v>675</v>
      </c>
      <c r="H50" s="79">
        <v>136</v>
      </c>
      <c r="I50" s="80">
        <v>122</v>
      </c>
      <c r="J50" s="81">
        <f t="shared" si="2"/>
        <v>258</v>
      </c>
      <c r="K50" s="79">
        <v>135</v>
      </c>
      <c r="L50" s="80">
        <v>123</v>
      </c>
      <c r="M50" s="81">
        <f t="shared" si="3"/>
        <v>258</v>
      </c>
      <c r="N50" s="79">
        <v>385</v>
      </c>
      <c r="O50" s="80">
        <v>349</v>
      </c>
      <c r="P50" s="81">
        <f t="shared" si="4"/>
        <v>734</v>
      </c>
      <c r="Q50" s="79">
        <v>72</v>
      </c>
      <c r="R50" s="80">
        <v>73</v>
      </c>
      <c r="S50" s="81">
        <f t="shared" si="5"/>
        <v>145</v>
      </c>
      <c r="T50" s="79">
        <v>69</v>
      </c>
      <c r="U50" s="80">
        <v>69</v>
      </c>
      <c r="V50" s="81">
        <f t="shared" si="6"/>
        <v>138</v>
      </c>
      <c r="W50" s="79">
        <v>141</v>
      </c>
      <c r="X50" s="80">
        <v>135</v>
      </c>
      <c r="Y50" s="81">
        <f t="shared" si="7"/>
        <v>276</v>
      </c>
      <c r="Z50" s="79">
        <v>84</v>
      </c>
      <c r="AA50" s="80">
        <v>85</v>
      </c>
      <c r="AB50" s="81">
        <f t="shared" si="8"/>
        <v>169</v>
      </c>
      <c r="AC50" s="79">
        <f t="shared" si="11"/>
        <v>1750</v>
      </c>
      <c r="AD50" s="80">
        <f t="shared" si="11"/>
        <v>1552</v>
      </c>
      <c r="AE50" s="81">
        <f t="shared" si="10"/>
        <v>3302</v>
      </c>
    </row>
    <row r="51" spans="1:31">
      <c r="A51" s="78">
        <v>18</v>
      </c>
      <c r="B51" s="79">
        <v>348</v>
      </c>
      <c r="C51" s="80">
        <v>301</v>
      </c>
      <c r="D51" s="81">
        <f t="shared" si="0"/>
        <v>649</v>
      </c>
      <c r="E51" s="79">
        <v>367</v>
      </c>
      <c r="F51" s="80">
        <v>324</v>
      </c>
      <c r="G51" s="80">
        <f t="shared" si="1"/>
        <v>691</v>
      </c>
      <c r="H51" s="79">
        <v>136</v>
      </c>
      <c r="I51" s="80">
        <v>125</v>
      </c>
      <c r="J51" s="81">
        <f t="shared" si="2"/>
        <v>261</v>
      </c>
      <c r="K51" s="79">
        <v>123</v>
      </c>
      <c r="L51" s="80">
        <v>125</v>
      </c>
      <c r="M51" s="81">
        <f t="shared" si="3"/>
        <v>248</v>
      </c>
      <c r="N51" s="79">
        <v>381</v>
      </c>
      <c r="O51" s="80">
        <v>352</v>
      </c>
      <c r="P51" s="81">
        <f t="shared" si="4"/>
        <v>733</v>
      </c>
      <c r="Q51" s="79">
        <v>64</v>
      </c>
      <c r="R51" s="80">
        <v>68</v>
      </c>
      <c r="S51" s="81">
        <f t="shared" si="5"/>
        <v>132</v>
      </c>
      <c r="T51" s="79">
        <v>71</v>
      </c>
      <c r="U51" s="80">
        <v>67</v>
      </c>
      <c r="V51" s="81">
        <f t="shared" si="6"/>
        <v>138</v>
      </c>
      <c r="W51" s="79">
        <v>148</v>
      </c>
      <c r="X51" s="80">
        <v>139</v>
      </c>
      <c r="Y51" s="81">
        <f t="shared" si="7"/>
        <v>287</v>
      </c>
      <c r="Z51" s="79">
        <v>85</v>
      </c>
      <c r="AA51" s="80">
        <v>93</v>
      </c>
      <c r="AB51" s="81">
        <f t="shared" si="8"/>
        <v>178</v>
      </c>
      <c r="AC51" s="79">
        <f t="shared" si="11"/>
        <v>1723</v>
      </c>
      <c r="AD51" s="80">
        <f t="shared" si="11"/>
        <v>1594</v>
      </c>
      <c r="AE51" s="81">
        <f t="shared" si="10"/>
        <v>3317</v>
      </c>
    </row>
    <row r="52" spans="1:31">
      <c r="A52" s="78">
        <v>19</v>
      </c>
      <c r="B52" s="79">
        <v>354</v>
      </c>
      <c r="C52" s="80">
        <v>294</v>
      </c>
      <c r="D52" s="81">
        <f t="shared" si="0"/>
        <v>648</v>
      </c>
      <c r="E52" s="79">
        <v>352</v>
      </c>
      <c r="F52" s="80">
        <v>324</v>
      </c>
      <c r="G52" s="80">
        <f t="shared" si="1"/>
        <v>676</v>
      </c>
      <c r="H52" s="79">
        <v>135</v>
      </c>
      <c r="I52" s="80">
        <v>125</v>
      </c>
      <c r="J52" s="81">
        <f t="shared" si="2"/>
        <v>260</v>
      </c>
      <c r="K52" s="79">
        <v>133</v>
      </c>
      <c r="L52" s="80">
        <v>118</v>
      </c>
      <c r="M52" s="81">
        <f t="shared" si="3"/>
        <v>251</v>
      </c>
      <c r="N52" s="79">
        <v>404</v>
      </c>
      <c r="O52" s="80">
        <v>373</v>
      </c>
      <c r="P52" s="81">
        <f t="shared" si="4"/>
        <v>777</v>
      </c>
      <c r="Q52" s="79">
        <v>65</v>
      </c>
      <c r="R52" s="80">
        <v>53</v>
      </c>
      <c r="S52" s="81">
        <f t="shared" si="5"/>
        <v>118</v>
      </c>
      <c r="T52" s="79">
        <v>78</v>
      </c>
      <c r="U52" s="80">
        <v>76</v>
      </c>
      <c r="V52" s="81">
        <f t="shared" si="6"/>
        <v>154</v>
      </c>
      <c r="W52" s="79">
        <v>148</v>
      </c>
      <c r="X52" s="80">
        <v>140</v>
      </c>
      <c r="Y52" s="81">
        <f t="shared" si="7"/>
        <v>288</v>
      </c>
      <c r="Z52" s="79">
        <v>78</v>
      </c>
      <c r="AA52" s="80">
        <v>86</v>
      </c>
      <c r="AB52" s="81">
        <f t="shared" si="8"/>
        <v>164</v>
      </c>
      <c r="AC52" s="79">
        <f t="shared" si="11"/>
        <v>1747</v>
      </c>
      <c r="AD52" s="80">
        <f t="shared" si="11"/>
        <v>1589</v>
      </c>
      <c r="AE52" s="81">
        <f t="shared" si="10"/>
        <v>3336</v>
      </c>
    </row>
    <row r="53" spans="1:31">
      <c r="A53" s="78">
        <v>20</v>
      </c>
      <c r="B53" s="79">
        <v>336</v>
      </c>
      <c r="C53" s="80">
        <v>301</v>
      </c>
      <c r="D53" s="81">
        <f t="shared" si="0"/>
        <v>637</v>
      </c>
      <c r="E53" s="79">
        <v>366</v>
      </c>
      <c r="F53" s="80">
        <v>329</v>
      </c>
      <c r="G53" s="80">
        <f t="shared" si="1"/>
        <v>695</v>
      </c>
      <c r="H53" s="79">
        <v>151</v>
      </c>
      <c r="I53" s="80">
        <v>125</v>
      </c>
      <c r="J53" s="81">
        <f t="shared" si="2"/>
        <v>276</v>
      </c>
      <c r="K53" s="79">
        <v>131</v>
      </c>
      <c r="L53" s="80">
        <v>111</v>
      </c>
      <c r="M53" s="81">
        <f t="shared" si="3"/>
        <v>242</v>
      </c>
      <c r="N53" s="79">
        <v>409</v>
      </c>
      <c r="O53" s="80">
        <v>380</v>
      </c>
      <c r="P53" s="81">
        <f t="shared" si="4"/>
        <v>789</v>
      </c>
      <c r="Q53" s="79">
        <v>59</v>
      </c>
      <c r="R53" s="80">
        <v>53</v>
      </c>
      <c r="S53" s="81">
        <f t="shared" si="5"/>
        <v>112</v>
      </c>
      <c r="T53" s="79">
        <v>80</v>
      </c>
      <c r="U53" s="80">
        <v>77</v>
      </c>
      <c r="V53" s="81">
        <f t="shared" si="6"/>
        <v>157</v>
      </c>
      <c r="W53" s="79">
        <v>150</v>
      </c>
      <c r="X53" s="80">
        <v>162</v>
      </c>
      <c r="Y53" s="81">
        <f t="shared" si="7"/>
        <v>312</v>
      </c>
      <c r="Z53" s="79">
        <v>78</v>
      </c>
      <c r="AA53" s="80">
        <v>85</v>
      </c>
      <c r="AB53" s="81">
        <f t="shared" si="8"/>
        <v>163</v>
      </c>
      <c r="AC53" s="79">
        <f t="shared" si="11"/>
        <v>1760</v>
      </c>
      <c r="AD53" s="80">
        <f t="shared" si="11"/>
        <v>1623</v>
      </c>
      <c r="AE53" s="81">
        <f t="shared" si="10"/>
        <v>3383</v>
      </c>
    </row>
    <row r="54" spans="1:31">
      <c r="A54" s="78">
        <v>21</v>
      </c>
      <c r="B54" s="79">
        <v>348</v>
      </c>
      <c r="C54" s="80">
        <v>312</v>
      </c>
      <c r="D54" s="81">
        <f t="shared" si="0"/>
        <v>660</v>
      </c>
      <c r="E54" s="79">
        <v>383</v>
      </c>
      <c r="F54" s="80">
        <v>352</v>
      </c>
      <c r="G54" s="80">
        <f t="shared" si="1"/>
        <v>735</v>
      </c>
      <c r="H54" s="79">
        <v>145</v>
      </c>
      <c r="I54" s="80">
        <v>131</v>
      </c>
      <c r="J54" s="81">
        <f t="shared" si="2"/>
        <v>276</v>
      </c>
      <c r="K54" s="79">
        <v>123</v>
      </c>
      <c r="L54" s="80">
        <v>104</v>
      </c>
      <c r="M54" s="81">
        <f t="shared" si="3"/>
        <v>227</v>
      </c>
      <c r="N54" s="79">
        <v>423</v>
      </c>
      <c r="O54" s="80">
        <v>410</v>
      </c>
      <c r="P54" s="81">
        <f t="shared" si="4"/>
        <v>833</v>
      </c>
      <c r="Q54" s="79">
        <v>55</v>
      </c>
      <c r="R54" s="80">
        <v>47</v>
      </c>
      <c r="S54" s="81">
        <f t="shared" si="5"/>
        <v>102</v>
      </c>
      <c r="T54" s="79">
        <v>83</v>
      </c>
      <c r="U54" s="80">
        <v>79</v>
      </c>
      <c r="V54" s="81">
        <f t="shared" si="6"/>
        <v>162</v>
      </c>
      <c r="W54" s="79">
        <v>149</v>
      </c>
      <c r="X54" s="80">
        <v>162</v>
      </c>
      <c r="Y54" s="81">
        <f t="shared" si="7"/>
        <v>311</v>
      </c>
      <c r="Z54" s="79">
        <v>72</v>
      </c>
      <c r="AA54" s="80">
        <v>90</v>
      </c>
      <c r="AB54" s="81">
        <f t="shared" si="8"/>
        <v>162</v>
      </c>
      <c r="AC54" s="79">
        <f t="shared" si="11"/>
        <v>1781</v>
      </c>
      <c r="AD54" s="80">
        <f t="shared" si="11"/>
        <v>1687</v>
      </c>
      <c r="AE54" s="81">
        <f t="shared" si="10"/>
        <v>3468</v>
      </c>
    </row>
    <row r="55" spans="1:31">
      <c r="A55" s="78">
        <v>22</v>
      </c>
      <c r="B55" s="79">
        <v>330</v>
      </c>
      <c r="C55" s="80">
        <v>323</v>
      </c>
      <c r="D55" s="81">
        <f t="shared" si="0"/>
        <v>653</v>
      </c>
      <c r="E55" s="79">
        <v>384</v>
      </c>
      <c r="F55" s="80">
        <v>355</v>
      </c>
      <c r="G55" s="80">
        <f t="shared" si="1"/>
        <v>739</v>
      </c>
      <c r="H55" s="79">
        <v>138</v>
      </c>
      <c r="I55" s="80">
        <v>140</v>
      </c>
      <c r="J55" s="81">
        <f t="shared" si="2"/>
        <v>278</v>
      </c>
      <c r="K55" s="79">
        <v>122</v>
      </c>
      <c r="L55" s="80">
        <v>105</v>
      </c>
      <c r="M55" s="81">
        <f t="shared" si="3"/>
        <v>227</v>
      </c>
      <c r="N55" s="79">
        <v>433</v>
      </c>
      <c r="O55" s="80">
        <v>422</v>
      </c>
      <c r="P55" s="81">
        <f t="shared" si="4"/>
        <v>855</v>
      </c>
      <c r="Q55" s="79">
        <v>47</v>
      </c>
      <c r="R55" s="80">
        <v>44</v>
      </c>
      <c r="S55" s="81">
        <f t="shared" si="5"/>
        <v>91</v>
      </c>
      <c r="T55" s="79">
        <v>79</v>
      </c>
      <c r="U55" s="80">
        <v>77</v>
      </c>
      <c r="V55" s="81">
        <f t="shared" si="6"/>
        <v>156</v>
      </c>
      <c r="W55" s="79">
        <v>137</v>
      </c>
      <c r="X55" s="80">
        <v>156</v>
      </c>
      <c r="Y55" s="81">
        <f t="shared" si="7"/>
        <v>293</v>
      </c>
      <c r="Z55" s="79">
        <v>76</v>
      </c>
      <c r="AA55" s="80">
        <v>97</v>
      </c>
      <c r="AB55" s="81">
        <f t="shared" si="8"/>
        <v>173</v>
      </c>
      <c r="AC55" s="79">
        <f t="shared" si="11"/>
        <v>1746</v>
      </c>
      <c r="AD55" s="80">
        <f t="shared" si="11"/>
        <v>1719</v>
      </c>
      <c r="AE55" s="81">
        <f t="shared" si="10"/>
        <v>3465</v>
      </c>
    </row>
    <row r="56" spans="1:31">
      <c r="A56" s="78">
        <v>23</v>
      </c>
      <c r="B56" s="79">
        <v>322</v>
      </c>
      <c r="C56" s="80">
        <v>320</v>
      </c>
      <c r="D56" s="81">
        <f t="shared" si="0"/>
        <v>642</v>
      </c>
      <c r="E56" s="79">
        <v>369</v>
      </c>
      <c r="F56" s="80">
        <v>349</v>
      </c>
      <c r="G56" s="80">
        <f t="shared" si="1"/>
        <v>718</v>
      </c>
      <c r="H56" s="79">
        <v>130</v>
      </c>
      <c r="I56" s="80">
        <v>137</v>
      </c>
      <c r="J56" s="81">
        <f t="shared" si="2"/>
        <v>267</v>
      </c>
      <c r="K56" s="79">
        <v>120</v>
      </c>
      <c r="L56" s="80">
        <v>111</v>
      </c>
      <c r="M56" s="81">
        <f t="shared" si="3"/>
        <v>231</v>
      </c>
      <c r="N56" s="79">
        <v>440</v>
      </c>
      <c r="O56" s="80">
        <v>442</v>
      </c>
      <c r="P56" s="81">
        <f t="shared" si="4"/>
        <v>882</v>
      </c>
      <c r="Q56" s="79">
        <v>52</v>
      </c>
      <c r="R56" s="80">
        <v>36</v>
      </c>
      <c r="S56" s="81">
        <f t="shared" si="5"/>
        <v>88</v>
      </c>
      <c r="T56" s="79">
        <v>80</v>
      </c>
      <c r="U56" s="80">
        <v>70</v>
      </c>
      <c r="V56" s="81">
        <f t="shared" si="6"/>
        <v>150</v>
      </c>
      <c r="W56" s="79">
        <v>133</v>
      </c>
      <c r="X56" s="80">
        <v>152</v>
      </c>
      <c r="Y56" s="81">
        <f t="shared" si="7"/>
        <v>285</v>
      </c>
      <c r="Z56" s="79">
        <v>73</v>
      </c>
      <c r="AA56" s="80">
        <v>96</v>
      </c>
      <c r="AB56" s="81">
        <f t="shared" si="8"/>
        <v>169</v>
      </c>
      <c r="AC56" s="79">
        <f t="shared" si="11"/>
        <v>1719</v>
      </c>
      <c r="AD56" s="80">
        <f t="shared" si="11"/>
        <v>1713</v>
      </c>
      <c r="AE56" s="81">
        <f t="shared" si="10"/>
        <v>3432</v>
      </c>
    </row>
    <row r="57" spans="1:31">
      <c r="A57" s="78">
        <v>24</v>
      </c>
      <c r="B57" s="79">
        <v>331</v>
      </c>
      <c r="C57" s="80">
        <v>302</v>
      </c>
      <c r="D57" s="81">
        <f t="shared" si="0"/>
        <v>633</v>
      </c>
      <c r="E57" s="79">
        <v>368</v>
      </c>
      <c r="F57" s="80">
        <v>344</v>
      </c>
      <c r="G57" s="80">
        <f t="shared" si="1"/>
        <v>712</v>
      </c>
      <c r="H57" s="79">
        <v>125</v>
      </c>
      <c r="I57" s="80">
        <v>136</v>
      </c>
      <c r="J57" s="81">
        <f t="shared" si="2"/>
        <v>261</v>
      </c>
      <c r="K57" s="79">
        <v>127</v>
      </c>
      <c r="L57" s="80">
        <v>106</v>
      </c>
      <c r="M57" s="81">
        <f t="shared" si="3"/>
        <v>233</v>
      </c>
      <c r="N57" s="79">
        <v>429</v>
      </c>
      <c r="O57" s="80">
        <v>429</v>
      </c>
      <c r="P57" s="81">
        <f t="shared" si="4"/>
        <v>858</v>
      </c>
      <c r="Q57" s="79">
        <v>49</v>
      </c>
      <c r="R57" s="80">
        <v>29</v>
      </c>
      <c r="S57" s="81">
        <f t="shared" si="5"/>
        <v>78</v>
      </c>
      <c r="T57" s="79">
        <v>80</v>
      </c>
      <c r="U57" s="80">
        <v>69</v>
      </c>
      <c r="V57" s="81">
        <f t="shared" si="6"/>
        <v>149</v>
      </c>
      <c r="W57" s="79">
        <v>133</v>
      </c>
      <c r="X57" s="80">
        <v>146</v>
      </c>
      <c r="Y57" s="81">
        <f t="shared" si="7"/>
        <v>279</v>
      </c>
      <c r="Z57" s="79">
        <v>62</v>
      </c>
      <c r="AA57" s="80">
        <v>87</v>
      </c>
      <c r="AB57" s="81">
        <f t="shared" si="8"/>
        <v>149</v>
      </c>
      <c r="AC57" s="79">
        <f t="shared" si="11"/>
        <v>1704</v>
      </c>
      <c r="AD57" s="80">
        <f t="shared" si="11"/>
        <v>1648</v>
      </c>
      <c r="AE57" s="81">
        <f t="shared" si="10"/>
        <v>3352</v>
      </c>
    </row>
    <row r="58" spans="1:31">
      <c r="A58" s="78">
        <v>25</v>
      </c>
      <c r="B58" s="79">
        <v>316</v>
      </c>
      <c r="C58" s="80">
        <v>311</v>
      </c>
      <c r="D58" s="81">
        <f t="shared" si="0"/>
        <v>627</v>
      </c>
      <c r="E58" s="79">
        <v>386</v>
      </c>
      <c r="F58" s="80">
        <v>336</v>
      </c>
      <c r="G58" s="80">
        <f t="shared" si="1"/>
        <v>722</v>
      </c>
      <c r="H58" s="79">
        <v>122</v>
      </c>
      <c r="I58" s="80">
        <v>134</v>
      </c>
      <c r="J58" s="81">
        <f t="shared" si="2"/>
        <v>256</v>
      </c>
      <c r="K58" s="79">
        <v>121</v>
      </c>
      <c r="L58" s="80">
        <v>111</v>
      </c>
      <c r="M58" s="81">
        <f t="shared" si="3"/>
        <v>232</v>
      </c>
      <c r="N58" s="79">
        <v>423</v>
      </c>
      <c r="O58" s="80">
        <v>422</v>
      </c>
      <c r="P58" s="81">
        <f t="shared" si="4"/>
        <v>845</v>
      </c>
      <c r="Q58" s="79">
        <v>48</v>
      </c>
      <c r="R58" s="80">
        <v>36</v>
      </c>
      <c r="S58" s="81">
        <f t="shared" si="5"/>
        <v>84</v>
      </c>
      <c r="T58" s="79">
        <v>70</v>
      </c>
      <c r="U58" s="80">
        <v>64</v>
      </c>
      <c r="V58" s="81">
        <f t="shared" si="6"/>
        <v>134</v>
      </c>
      <c r="W58" s="79">
        <v>123</v>
      </c>
      <c r="X58" s="80">
        <v>143</v>
      </c>
      <c r="Y58" s="81">
        <f t="shared" si="7"/>
        <v>266</v>
      </c>
      <c r="Z58" s="79">
        <v>64</v>
      </c>
      <c r="AA58" s="80">
        <v>76</v>
      </c>
      <c r="AB58" s="81">
        <f t="shared" si="8"/>
        <v>140</v>
      </c>
      <c r="AC58" s="79">
        <f t="shared" si="11"/>
        <v>1673</v>
      </c>
      <c r="AD58" s="80">
        <f t="shared" si="11"/>
        <v>1633</v>
      </c>
      <c r="AE58" s="81">
        <f t="shared" si="10"/>
        <v>3306</v>
      </c>
    </row>
    <row r="59" spans="1:31">
      <c r="A59" s="78">
        <v>26</v>
      </c>
      <c r="B59" s="79">
        <v>329</v>
      </c>
      <c r="C59" s="80">
        <v>317</v>
      </c>
      <c r="D59" s="81">
        <f t="shared" si="0"/>
        <v>646</v>
      </c>
      <c r="E59" s="79">
        <v>364</v>
      </c>
      <c r="F59" s="80">
        <v>331</v>
      </c>
      <c r="G59" s="80">
        <f t="shared" si="1"/>
        <v>695</v>
      </c>
      <c r="H59" s="79">
        <v>112</v>
      </c>
      <c r="I59" s="80">
        <v>138</v>
      </c>
      <c r="J59" s="81">
        <f t="shared" si="2"/>
        <v>250</v>
      </c>
      <c r="K59" s="79">
        <v>118</v>
      </c>
      <c r="L59" s="80">
        <v>106</v>
      </c>
      <c r="M59" s="81">
        <f t="shared" si="3"/>
        <v>224</v>
      </c>
      <c r="N59" s="79">
        <v>428</v>
      </c>
      <c r="O59" s="80">
        <v>402</v>
      </c>
      <c r="P59" s="81">
        <f t="shared" si="4"/>
        <v>830</v>
      </c>
      <c r="Q59" s="79">
        <v>48</v>
      </c>
      <c r="R59" s="80">
        <v>33</v>
      </c>
      <c r="S59" s="81">
        <f t="shared" si="5"/>
        <v>81</v>
      </c>
      <c r="T59" s="79">
        <v>72</v>
      </c>
      <c r="U59" s="80">
        <v>59</v>
      </c>
      <c r="V59" s="81">
        <f t="shared" si="6"/>
        <v>131</v>
      </c>
      <c r="W59" s="79">
        <v>120</v>
      </c>
      <c r="X59" s="80">
        <v>130</v>
      </c>
      <c r="Y59" s="81">
        <f t="shared" si="7"/>
        <v>250</v>
      </c>
      <c r="Z59" s="79">
        <v>66</v>
      </c>
      <c r="AA59" s="80">
        <v>68</v>
      </c>
      <c r="AB59" s="81">
        <f t="shared" si="8"/>
        <v>134</v>
      </c>
      <c r="AC59" s="79">
        <f t="shared" si="11"/>
        <v>1657</v>
      </c>
      <c r="AD59" s="80">
        <f t="shared" si="11"/>
        <v>1584</v>
      </c>
      <c r="AE59" s="81">
        <f t="shared" si="10"/>
        <v>3241</v>
      </c>
    </row>
    <row r="60" spans="1:31">
      <c r="A60" s="78">
        <v>27</v>
      </c>
      <c r="B60" s="79">
        <v>323</v>
      </c>
      <c r="C60" s="80">
        <v>295</v>
      </c>
      <c r="D60" s="81">
        <f t="shared" si="0"/>
        <v>618</v>
      </c>
      <c r="E60" s="79">
        <v>356</v>
      </c>
      <c r="F60" s="80">
        <v>335</v>
      </c>
      <c r="G60" s="80">
        <f t="shared" si="1"/>
        <v>691</v>
      </c>
      <c r="H60" s="79">
        <v>115</v>
      </c>
      <c r="I60" s="80">
        <v>137</v>
      </c>
      <c r="J60" s="81">
        <f t="shared" si="2"/>
        <v>252</v>
      </c>
      <c r="K60" s="79">
        <v>104</v>
      </c>
      <c r="L60" s="80">
        <v>104</v>
      </c>
      <c r="M60" s="81">
        <f t="shared" si="3"/>
        <v>208</v>
      </c>
      <c r="N60" s="79">
        <v>412</v>
      </c>
      <c r="O60" s="80">
        <v>386</v>
      </c>
      <c r="P60" s="81">
        <f t="shared" si="4"/>
        <v>798</v>
      </c>
      <c r="Q60" s="79">
        <v>45</v>
      </c>
      <c r="R60" s="80">
        <v>36</v>
      </c>
      <c r="S60" s="81">
        <f t="shared" si="5"/>
        <v>81</v>
      </c>
      <c r="T60" s="79">
        <v>70</v>
      </c>
      <c r="U60" s="80">
        <v>52</v>
      </c>
      <c r="V60" s="81">
        <f t="shared" si="6"/>
        <v>122</v>
      </c>
      <c r="W60" s="79">
        <v>126</v>
      </c>
      <c r="X60" s="80">
        <v>118</v>
      </c>
      <c r="Y60" s="81">
        <f t="shared" si="7"/>
        <v>244</v>
      </c>
      <c r="Z60" s="79">
        <v>57</v>
      </c>
      <c r="AA60" s="80">
        <v>65</v>
      </c>
      <c r="AB60" s="81">
        <f t="shared" si="8"/>
        <v>122</v>
      </c>
      <c r="AC60" s="79">
        <f t="shared" si="11"/>
        <v>1608</v>
      </c>
      <c r="AD60" s="80">
        <f t="shared" si="11"/>
        <v>1528</v>
      </c>
      <c r="AE60" s="81">
        <f t="shared" si="10"/>
        <v>3136</v>
      </c>
    </row>
    <row r="61" spans="1:31">
      <c r="A61" s="78">
        <v>28</v>
      </c>
      <c r="B61" s="79">
        <v>319</v>
      </c>
      <c r="C61" s="80">
        <v>286</v>
      </c>
      <c r="D61" s="81">
        <f t="shared" ref="D61" si="12">SUM(B61:C61)</f>
        <v>605</v>
      </c>
      <c r="E61" s="79">
        <v>339</v>
      </c>
      <c r="F61" s="80">
        <v>336</v>
      </c>
      <c r="G61" s="81">
        <f t="shared" ref="G61" si="13">SUM(E61:F61)</f>
        <v>675</v>
      </c>
      <c r="H61" s="79">
        <v>121</v>
      </c>
      <c r="I61" s="80">
        <v>135</v>
      </c>
      <c r="J61" s="81">
        <f t="shared" ref="J61" si="14">SUM(H61:I61)</f>
        <v>256</v>
      </c>
      <c r="K61" s="79">
        <v>100</v>
      </c>
      <c r="L61" s="80">
        <v>104</v>
      </c>
      <c r="M61" s="81">
        <f t="shared" ref="M61" si="15">SUM(K61:L61)</f>
        <v>204</v>
      </c>
      <c r="N61" s="79">
        <v>403</v>
      </c>
      <c r="O61" s="80">
        <v>385</v>
      </c>
      <c r="P61" s="81">
        <f t="shared" ref="P61" si="16">SUM(N61:O61)</f>
        <v>788</v>
      </c>
      <c r="Q61" s="79">
        <v>42</v>
      </c>
      <c r="R61" s="80">
        <v>31</v>
      </c>
      <c r="S61" s="81">
        <f t="shared" ref="S61" si="17">SUM(Q61:R61)</f>
        <v>73</v>
      </c>
      <c r="T61" s="79">
        <v>76</v>
      </c>
      <c r="U61" s="80">
        <v>45</v>
      </c>
      <c r="V61" s="81">
        <f t="shared" ref="V61" si="18">SUM(T61:U61)</f>
        <v>121</v>
      </c>
      <c r="W61" s="79">
        <v>113</v>
      </c>
      <c r="X61" s="80">
        <v>114</v>
      </c>
      <c r="Y61" s="81">
        <f t="shared" ref="Y61" si="19">SUM(W61:X61)</f>
        <v>227</v>
      </c>
      <c r="Z61" s="79">
        <v>56</v>
      </c>
      <c r="AA61" s="80">
        <v>64</v>
      </c>
      <c r="AB61" s="81">
        <f t="shared" ref="AB61" si="20">SUM(Z61:AA61)</f>
        <v>120</v>
      </c>
      <c r="AC61" s="79">
        <f t="shared" ref="AC61" si="21">B61+E61+H61+K61+N61+Q61+T61+W61+Z61</f>
        <v>1569</v>
      </c>
      <c r="AD61" s="80">
        <f t="shared" ref="AD61" si="22">C61+F61+I61+L61+O61+R61+U61+X61+AA61</f>
        <v>1500</v>
      </c>
      <c r="AE61" s="81">
        <f t="shared" ref="AE61" si="23">SUM(AC61:AD61)</f>
        <v>3069</v>
      </c>
    </row>
    <row r="62" spans="1:31">
      <c r="A62" s="78">
        <v>29</v>
      </c>
      <c r="B62" s="79">
        <v>328</v>
      </c>
      <c r="C62" s="80">
        <v>280</v>
      </c>
      <c r="D62" s="81">
        <f t="shared" si="0"/>
        <v>608</v>
      </c>
      <c r="E62" s="79">
        <v>339</v>
      </c>
      <c r="F62" s="80">
        <v>338</v>
      </c>
      <c r="G62" s="80">
        <f t="shared" si="1"/>
        <v>677</v>
      </c>
      <c r="H62" s="79">
        <v>113</v>
      </c>
      <c r="I62" s="80">
        <v>135</v>
      </c>
      <c r="J62" s="81">
        <f t="shared" si="2"/>
        <v>248</v>
      </c>
      <c r="K62" s="79">
        <v>93</v>
      </c>
      <c r="L62" s="80">
        <v>102</v>
      </c>
      <c r="M62" s="81">
        <f t="shared" si="3"/>
        <v>195</v>
      </c>
      <c r="N62" s="79">
        <v>396</v>
      </c>
      <c r="O62" s="80">
        <v>361</v>
      </c>
      <c r="P62" s="81">
        <f t="shared" si="4"/>
        <v>757</v>
      </c>
      <c r="Q62" s="79">
        <v>40</v>
      </c>
      <c r="R62" s="80">
        <v>35</v>
      </c>
      <c r="S62" s="81">
        <f t="shared" si="5"/>
        <v>75</v>
      </c>
      <c r="T62" s="79">
        <v>73</v>
      </c>
      <c r="U62" s="80">
        <v>51</v>
      </c>
      <c r="V62" s="81">
        <f t="shared" si="6"/>
        <v>124</v>
      </c>
      <c r="W62" s="79">
        <v>114</v>
      </c>
      <c r="X62" s="80">
        <v>105</v>
      </c>
      <c r="Y62" s="81">
        <f t="shared" si="7"/>
        <v>219</v>
      </c>
      <c r="Z62" s="79">
        <v>59</v>
      </c>
      <c r="AA62" s="80">
        <v>57</v>
      </c>
      <c r="AB62" s="81">
        <f t="shared" si="8"/>
        <v>116</v>
      </c>
      <c r="AC62" s="79">
        <f t="shared" ref="AC62:AD64" si="24">B62+E62+H62+K62+N62+Q62+T62+W62+Z62</f>
        <v>1555</v>
      </c>
      <c r="AD62" s="80">
        <f t="shared" si="24"/>
        <v>1464</v>
      </c>
      <c r="AE62" s="81">
        <f t="shared" si="10"/>
        <v>3019</v>
      </c>
    </row>
    <row r="63" spans="1:31" s="102" customFormat="1">
      <c r="A63" s="128">
        <v>30</v>
      </c>
      <c r="B63" s="129">
        <v>311</v>
      </c>
      <c r="C63" s="82">
        <v>282</v>
      </c>
      <c r="D63" s="130">
        <f t="shared" ref="D63" si="25">SUM(B63:C63)</f>
        <v>593</v>
      </c>
      <c r="E63" s="129">
        <v>322</v>
      </c>
      <c r="F63" s="82">
        <v>347</v>
      </c>
      <c r="G63" s="82">
        <f t="shared" si="1"/>
        <v>669</v>
      </c>
      <c r="H63" s="129">
        <v>109</v>
      </c>
      <c r="I63" s="82">
        <v>133</v>
      </c>
      <c r="J63" s="130">
        <f t="shared" si="2"/>
        <v>242</v>
      </c>
      <c r="K63" s="129">
        <v>97</v>
      </c>
      <c r="L63" s="82">
        <v>103</v>
      </c>
      <c r="M63" s="130">
        <f t="shared" si="3"/>
        <v>200</v>
      </c>
      <c r="N63" s="129">
        <v>405</v>
      </c>
      <c r="O63" s="82">
        <v>353</v>
      </c>
      <c r="P63" s="130">
        <f t="shared" si="4"/>
        <v>758</v>
      </c>
      <c r="Q63" s="129">
        <v>41</v>
      </c>
      <c r="R63" s="82">
        <v>37</v>
      </c>
      <c r="S63" s="130">
        <f t="shared" si="5"/>
        <v>78</v>
      </c>
      <c r="T63" s="129">
        <v>64</v>
      </c>
      <c r="U63" s="82">
        <v>50</v>
      </c>
      <c r="V63" s="130">
        <f t="shared" si="6"/>
        <v>114</v>
      </c>
      <c r="W63" s="129">
        <v>113</v>
      </c>
      <c r="X63" s="82">
        <v>99</v>
      </c>
      <c r="Y63" s="130">
        <f t="shared" si="7"/>
        <v>212</v>
      </c>
      <c r="Z63" s="129">
        <v>62</v>
      </c>
      <c r="AA63" s="82">
        <v>56</v>
      </c>
      <c r="AB63" s="130">
        <f t="shared" si="8"/>
        <v>118</v>
      </c>
      <c r="AC63" s="129">
        <f t="shared" si="24"/>
        <v>1524</v>
      </c>
      <c r="AD63" s="82">
        <f t="shared" si="24"/>
        <v>1460</v>
      </c>
      <c r="AE63" s="130">
        <f t="shared" ref="AE63" si="26">SUM(AC63:AD63)</f>
        <v>2984</v>
      </c>
    </row>
    <row r="64" spans="1:31" s="102" customFormat="1">
      <c r="A64" s="128" t="s">
        <v>53</v>
      </c>
      <c r="B64" s="129">
        <v>313</v>
      </c>
      <c r="C64" s="82">
        <v>272</v>
      </c>
      <c r="D64" s="130">
        <f t="shared" ref="D64" si="27">SUM(B64:C64)</f>
        <v>585</v>
      </c>
      <c r="E64" s="129">
        <v>312</v>
      </c>
      <c r="F64" s="82">
        <v>349</v>
      </c>
      <c r="G64" s="82">
        <f t="shared" ref="G64" si="28">SUM(E64:F64)</f>
        <v>661</v>
      </c>
      <c r="H64" s="129">
        <v>108</v>
      </c>
      <c r="I64" s="82">
        <v>130</v>
      </c>
      <c r="J64" s="130">
        <f t="shared" ref="J64" si="29">SUM(H64:I64)</f>
        <v>238</v>
      </c>
      <c r="K64" s="129">
        <v>96</v>
      </c>
      <c r="L64" s="82">
        <v>109</v>
      </c>
      <c r="M64" s="130">
        <f t="shared" ref="M64" si="30">SUM(K64:L64)</f>
        <v>205</v>
      </c>
      <c r="N64" s="129">
        <v>376</v>
      </c>
      <c r="O64" s="82">
        <v>346</v>
      </c>
      <c r="P64" s="130">
        <f t="shared" ref="P64" si="31">SUM(N64:O64)</f>
        <v>722</v>
      </c>
      <c r="Q64" s="129">
        <v>45</v>
      </c>
      <c r="R64" s="82">
        <v>38</v>
      </c>
      <c r="S64" s="130">
        <f t="shared" ref="S64" si="32">SUM(Q64:R64)</f>
        <v>83</v>
      </c>
      <c r="T64" s="129">
        <v>61</v>
      </c>
      <c r="U64" s="82">
        <v>49</v>
      </c>
      <c r="V64" s="130">
        <f t="shared" ref="V64" si="33">SUM(T64:U64)</f>
        <v>110</v>
      </c>
      <c r="W64" s="129">
        <v>122</v>
      </c>
      <c r="X64" s="82">
        <v>91</v>
      </c>
      <c r="Y64" s="130">
        <f t="shared" ref="Y64" si="34">SUM(W64:X64)</f>
        <v>213</v>
      </c>
      <c r="Z64" s="129">
        <v>63</v>
      </c>
      <c r="AA64" s="82">
        <v>59</v>
      </c>
      <c r="AB64" s="130">
        <f t="shared" ref="AB64" si="35">SUM(Z64:AA64)</f>
        <v>122</v>
      </c>
      <c r="AC64" s="129">
        <f t="shared" si="24"/>
        <v>1496</v>
      </c>
      <c r="AD64" s="82">
        <f t="shared" si="24"/>
        <v>1443</v>
      </c>
      <c r="AE64" s="130">
        <f t="shared" ref="AE64" si="36">SUM(AC64:AD64)</f>
        <v>2939</v>
      </c>
    </row>
    <row r="65" spans="1:31">
      <c r="A65" s="128">
        <v>2</v>
      </c>
      <c r="B65" s="129">
        <v>286</v>
      </c>
      <c r="C65" s="82">
        <v>254</v>
      </c>
      <c r="D65" s="130">
        <f t="shared" ref="D65:D67" si="37">SUM(B65:C65)</f>
        <v>540</v>
      </c>
      <c r="E65" s="129">
        <v>334</v>
      </c>
      <c r="F65" s="82">
        <v>366</v>
      </c>
      <c r="G65" s="82">
        <f t="shared" ref="G65:G67" si="38">SUM(E65:F65)</f>
        <v>700</v>
      </c>
      <c r="H65" s="129">
        <v>111</v>
      </c>
      <c r="I65" s="82">
        <v>126</v>
      </c>
      <c r="J65" s="130">
        <f t="shared" ref="J65:J67" si="39">SUM(H65:I65)</f>
        <v>237</v>
      </c>
      <c r="K65" s="129">
        <v>96</v>
      </c>
      <c r="L65" s="82">
        <v>110</v>
      </c>
      <c r="M65" s="130">
        <f t="shared" ref="M65:M67" si="40">SUM(K65:L65)</f>
        <v>206</v>
      </c>
      <c r="N65" s="129">
        <v>359</v>
      </c>
      <c r="O65" s="82">
        <v>353</v>
      </c>
      <c r="P65" s="130">
        <f t="shared" ref="P65:P67" si="41">SUM(N65:O65)</f>
        <v>712</v>
      </c>
      <c r="Q65" s="129">
        <v>46</v>
      </c>
      <c r="R65" s="82">
        <v>42</v>
      </c>
      <c r="S65" s="130">
        <f t="shared" ref="S65:S67" si="42">SUM(Q65:R65)</f>
        <v>88</v>
      </c>
      <c r="T65" s="129">
        <v>62</v>
      </c>
      <c r="U65" s="82">
        <v>54</v>
      </c>
      <c r="V65" s="130">
        <f t="shared" ref="V65:V67" si="43">SUM(T65:U65)</f>
        <v>116</v>
      </c>
      <c r="W65" s="129">
        <v>124</v>
      </c>
      <c r="X65" s="82">
        <v>84</v>
      </c>
      <c r="Y65" s="130">
        <f t="shared" ref="Y65:Y67" si="44">SUM(W65:X65)</f>
        <v>208</v>
      </c>
      <c r="Z65" s="129">
        <v>67</v>
      </c>
      <c r="AA65" s="82">
        <v>57</v>
      </c>
      <c r="AB65" s="130">
        <f t="shared" ref="AB65:AB67" si="45">SUM(Z65:AA65)</f>
        <v>124</v>
      </c>
      <c r="AC65" s="129">
        <f t="shared" ref="AC65:AC67" si="46">B65+E65+H65+K65+N65+Q65+T65+W65+Z65</f>
        <v>1485</v>
      </c>
      <c r="AD65" s="82">
        <f t="shared" ref="AD65:AD67" si="47">C65+F65+I65+L65+O65+R65+U65+X65+AA65</f>
        <v>1446</v>
      </c>
      <c r="AE65" s="130">
        <f t="shared" ref="AE65:AE67" si="48">SUM(AC65:AD65)</f>
        <v>2931</v>
      </c>
    </row>
    <row r="66" spans="1:31">
      <c r="A66" s="128">
        <v>3</v>
      </c>
      <c r="B66" s="129">
        <v>275</v>
      </c>
      <c r="C66" s="82">
        <v>275</v>
      </c>
      <c r="D66" s="130">
        <f t="shared" si="37"/>
        <v>550</v>
      </c>
      <c r="E66" s="129">
        <v>347</v>
      </c>
      <c r="F66" s="82">
        <v>349</v>
      </c>
      <c r="G66" s="82">
        <f t="shared" si="38"/>
        <v>696</v>
      </c>
      <c r="H66" s="129">
        <v>111</v>
      </c>
      <c r="I66" s="82">
        <v>117</v>
      </c>
      <c r="J66" s="130">
        <f t="shared" si="39"/>
        <v>228</v>
      </c>
      <c r="K66" s="129">
        <v>99</v>
      </c>
      <c r="L66" s="82">
        <v>107</v>
      </c>
      <c r="M66" s="130">
        <f t="shared" si="40"/>
        <v>206</v>
      </c>
      <c r="N66" s="129">
        <v>354</v>
      </c>
      <c r="O66" s="82">
        <v>347</v>
      </c>
      <c r="P66" s="130">
        <f t="shared" si="41"/>
        <v>701</v>
      </c>
      <c r="Q66" s="129">
        <v>48</v>
      </c>
      <c r="R66" s="82">
        <v>44</v>
      </c>
      <c r="S66" s="130">
        <f t="shared" si="42"/>
        <v>92</v>
      </c>
      <c r="T66" s="129">
        <v>60</v>
      </c>
      <c r="U66" s="82">
        <v>55</v>
      </c>
      <c r="V66" s="130">
        <f t="shared" si="43"/>
        <v>115</v>
      </c>
      <c r="W66" s="129">
        <v>117</v>
      </c>
      <c r="X66" s="82">
        <v>84</v>
      </c>
      <c r="Y66" s="130">
        <f t="shared" si="44"/>
        <v>201</v>
      </c>
      <c r="Z66" s="129">
        <v>76</v>
      </c>
      <c r="AA66" s="82">
        <v>60</v>
      </c>
      <c r="AB66" s="130">
        <f t="shared" si="45"/>
        <v>136</v>
      </c>
      <c r="AC66" s="129">
        <f t="shared" si="46"/>
        <v>1487</v>
      </c>
      <c r="AD66" s="82">
        <f t="shared" si="47"/>
        <v>1438</v>
      </c>
      <c r="AE66" s="130">
        <f t="shared" si="48"/>
        <v>2925</v>
      </c>
    </row>
    <row r="67" spans="1:31">
      <c r="A67" s="128">
        <v>4</v>
      </c>
      <c r="B67" s="129">
        <v>277</v>
      </c>
      <c r="C67" s="82">
        <v>265</v>
      </c>
      <c r="D67" s="130">
        <f t="shared" si="37"/>
        <v>542</v>
      </c>
      <c r="E67" s="129">
        <v>346</v>
      </c>
      <c r="F67" s="82">
        <v>339</v>
      </c>
      <c r="G67" s="82">
        <f t="shared" si="38"/>
        <v>685</v>
      </c>
      <c r="H67" s="129">
        <v>113</v>
      </c>
      <c r="I67" s="82">
        <v>110</v>
      </c>
      <c r="J67" s="130">
        <f t="shared" si="39"/>
        <v>223</v>
      </c>
      <c r="K67" s="129">
        <v>102</v>
      </c>
      <c r="L67" s="82">
        <v>107</v>
      </c>
      <c r="M67" s="130">
        <f t="shared" si="40"/>
        <v>209</v>
      </c>
      <c r="N67" s="129">
        <v>342</v>
      </c>
      <c r="O67" s="82">
        <v>348</v>
      </c>
      <c r="P67" s="130">
        <f t="shared" si="41"/>
        <v>690</v>
      </c>
      <c r="Q67" s="129">
        <v>50</v>
      </c>
      <c r="R67" s="82">
        <v>45</v>
      </c>
      <c r="S67" s="130">
        <f t="shared" si="42"/>
        <v>95</v>
      </c>
      <c r="T67" s="129">
        <v>55</v>
      </c>
      <c r="U67" s="82">
        <v>54</v>
      </c>
      <c r="V67" s="130">
        <f t="shared" si="43"/>
        <v>109</v>
      </c>
      <c r="W67" s="129">
        <v>131</v>
      </c>
      <c r="X67" s="82">
        <v>81</v>
      </c>
      <c r="Y67" s="130">
        <f t="shared" si="44"/>
        <v>212</v>
      </c>
      <c r="Z67" s="129">
        <v>70</v>
      </c>
      <c r="AA67" s="82">
        <v>58</v>
      </c>
      <c r="AB67" s="130">
        <f t="shared" si="45"/>
        <v>128</v>
      </c>
      <c r="AC67" s="129">
        <f t="shared" si="46"/>
        <v>1486</v>
      </c>
      <c r="AD67" s="82">
        <f t="shared" si="47"/>
        <v>1407</v>
      </c>
      <c r="AE67" s="130">
        <f t="shared" si="48"/>
        <v>2893</v>
      </c>
    </row>
    <row r="68" spans="1:31">
      <c r="A68" s="131">
        <v>5</v>
      </c>
      <c r="B68" s="132">
        <v>260</v>
      </c>
      <c r="C68" s="133">
        <v>259</v>
      </c>
      <c r="D68" s="134">
        <f t="shared" ref="D68" si="49">SUM(B68:C68)</f>
        <v>519</v>
      </c>
      <c r="E68" s="132">
        <v>348</v>
      </c>
      <c r="F68" s="133">
        <v>339</v>
      </c>
      <c r="G68" s="133">
        <f t="shared" ref="G68" si="50">SUM(E68:F68)</f>
        <v>687</v>
      </c>
      <c r="H68" s="132">
        <v>120</v>
      </c>
      <c r="I68" s="133">
        <v>108</v>
      </c>
      <c r="J68" s="134">
        <f t="shared" ref="J68" si="51">SUM(H68:I68)</f>
        <v>228</v>
      </c>
      <c r="K68" s="132">
        <v>105</v>
      </c>
      <c r="L68" s="133">
        <v>107</v>
      </c>
      <c r="M68" s="134">
        <f t="shared" ref="M68" si="52">SUM(K68:L68)</f>
        <v>212</v>
      </c>
      <c r="N68" s="132">
        <v>316</v>
      </c>
      <c r="O68" s="133">
        <v>327</v>
      </c>
      <c r="P68" s="134">
        <f t="shared" ref="P68" si="53">SUM(N68:O68)</f>
        <v>643</v>
      </c>
      <c r="Q68" s="132">
        <v>48</v>
      </c>
      <c r="R68" s="133">
        <v>36</v>
      </c>
      <c r="S68" s="134">
        <f t="shared" ref="S68" si="54">SUM(Q68:R68)</f>
        <v>84</v>
      </c>
      <c r="T68" s="132">
        <v>53</v>
      </c>
      <c r="U68" s="133">
        <v>43</v>
      </c>
      <c r="V68" s="134">
        <f t="shared" ref="V68" si="55">SUM(T68:U68)</f>
        <v>96</v>
      </c>
      <c r="W68" s="132">
        <v>128</v>
      </c>
      <c r="X68" s="133">
        <v>81</v>
      </c>
      <c r="Y68" s="134">
        <f t="shared" ref="Y68" si="56">SUM(W68:X68)</f>
        <v>209</v>
      </c>
      <c r="Z68" s="132">
        <v>70</v>
      </c>
      <c r="AA68" s="133">
        <v>62</v>
      </c>
      <c r="AB68" s="134">
        <f t="shared" ref="AB68" si="57">SUM(Z68:AA68)</f>
        <v>132</v>
      </c>
      <c r="AC68" s="132">
        <f t="shared" ref="AC68" si="58">B68+E68+H68+K68+N68+Q68+T68+W68+Z68</f>
        <v>1448</v>
      </c>
      <c r="AD68" s="133">
        <f t="shared" ref="AD68" si="59">C68+F68+I68+L68+O68+R68+U68+X68+AA68</f>
        <v>1362</v>
      </c>
      <c r="AE68" s="134">
        <f t="shared" ref="AE68" si="60">SUM(AC68:AD68)</f>
        <v>2810</v>
      </c>
    </row>
    <row r="69" spans="1:31">
      <c r="A69" s="103" t="s">
        <v>38</v>
      </c>
      <c r="AE69" s="87" t="s">
        <v>41</v>
      </c>
    </row>
  </sheetData>
  <mergeCells count="11">
    <mergeCell ref="N3:P3"/>
    <mergeCell ref="A3:A4"/>
    <mergeCell ref="B3:D3"/>
    <mergeCell ref="E3:G3"/>
    <mergeCell ref="H3:J3"/>
    <mergeCell ref="K3:M3"/>
    <mergeCell ref="Q3:S3"/>
    <mergeCell ref="T3:V3"/>
    <mergeCell ref="W3:Y3"/>
    <mergeCell ref="Z3:AB3"/>
    <mergeCell ref="AC3:AE3"/>
  </mergeCells>
  <phoneticPr fontId="14"/>
  <pageMargins left="0.41" right="0.23" top="0.57999999999999996" bottom="0.32" header="0.31496062992125984" footer="0.2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統計書用</vt:lpstr>
      <vt:lpstr>S49～</vt:lpstr>
      <vt:lpstr>S35～小学校児童数の推移</vt:lpstr>
      <vt:lpstr>'S35～小学校児童数の推移'!Print_Titles</vt:lpstr>
      <vt:lpstr>'S49～'!Print_Titles</vt:lpstr>
      <vt:lpstr>統計書用!Print_Titles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ＮＴＴデータ通信(株)</dc:creator>
  <cp:lastModifiedBy>竹内　こずえ</cp:lastModifiedBy>
  <cp:lastPrinted>2023-12-27T07:53:15Z</cp:lastPrinted>
  <dcterms:created xsi:type="dcterms:W3CDTF">2014-03-17T05:05:38Z</dcterms:created>
  <dcterms:modified xsi:type="dcterms:W3CDTF">2024-10-24T00:06:00Z</dcterms:modified>
</cp:coreProperties>
</file>