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5統計書CD 【数式無し】\"/>
    </mc:Choice>
  </mc:AlternateContent>
  <bookViews>
    <workbookView xWindow="120" yWindow="30" windowWidth="9465" windowHeight="4530"/>
  </bookViews>
  <sheets>
    <sheet name="統計書用 (5年版)" sheetId="33" r:id="rId1"/>
    <sheet name="S38～" sheetId="1" r:id="rId2"/>
    <sheet name="R5月別 " sheetId="32" r:id="rId3"/>
    <sheet name="R4月別 " sheetId="31" r:id="rId4"/>
    <sheet name="R3月別" sheetId="30" r:id="rId5"/>
    <sheet name="R2月別" sheetId="28" r:id="rId6"/>
    <sheet name="R1月別" sheetId="26" r:id="rId7"/>
    <sheet name="H30月別" sheetId="25" r:id="rId8"/>
    <sheet name="H29月別 " sheetId="23" r:id="rId9"/>
    <sheet name="H28月別" sheetId="22" r:id="rId10"/>
    <sheet name="H27月別" sheetId="19" r:id="rId11"/>
    <sheet name="H26月別" sheetId="21" r:id="rId12"/>
    <sheet name="H25月別" sheetId="20" r:id="rId13"/>
  </sheets>
  <externalReferences>
    <externalReference r:id="rId14"/>
    <externalReference r:id="rId15"/>
  </externalReferences>
  <definedNames>
    <definedName name="_xlnm.Print_Area" localSheetId="0">'統計書用 (5年版)'!$A$1:$M$40</definedName>
  </definedNames>
  <calcPr calcId="162913"/>
</workbook>
</file>

<file path=xl/calcChain.xml><?xml version="1.0" encoding="utf-8"?>
<calcChain xmlns="http://schemas.openxmlformats.org/spreadsheetml/2006/main">
  <c r="E64" i="1" l="1"/>
  <c r="U51" i="32"/>
  <c r="T51" i="32"/>
  <c r="V51" i="32" s="1"/>
  <c r="AA50" i="32"/>
  <c r="Z50" i="32"/>
  <c r="Y50" i="32"/>
  <c r="X50" i="32"/>
  <c r="W50" i="32"/>
  <c r="V50" i="32"/>
  <c r="U50" i="32"/>
  <c r="T50" i="32"/>
  <c r="R50" i="32"/>
  <c r="Q50" i="32"/>
  <c r="P50" i="32"/>
  <c r="O50" i="32"/>
  <c r="N50" i="32"/>
  <c r="M50" i="32"/>
  <c r="L50" i="32"/>
  <c r="K50" i="32"/>
  <c r="J50" i="32"/>
  <c r="I50" i="32"/>
  <c r="G50" i="32"/>
  <c r="F50" i="32"/>
  <c r="E50" i="32"/>
  <c r="C50" i="32"/>
  <c r="B50" i="32"/>
  <c r="AC49" i="32"/>
  <c r="AB49" i="32"/>
  <c r="AA49" i="32"/>
  <c r="Z49" i="32"/>
  <c r="Y49" i="32"/>
  <c r="X49" i="32"/>
  <c r="W49" i="32"/>
  <c r="U49" i="32"/>
  <c r="V49" i="32" s="1"/>
  <c r="T49" i="32"/>
  <c r="R49" i="32"/>
  <c r="Q49" i="32"/>
  <c r="P49" i="32"/>
  <c r="O49" i="32"/>
  <c r="N49" i="32"/>
  <c r="M49" i="32"/>
  <c r="L49" i="32"/>
  <c r="K49" i="32"/>
  <c r="J49" i="32"/>
  <c r="I49" i="32"/>
  <c r="G49" i="32"/>
  <c r="F49" i="32"/>
  <c r="E49" i="32"/>
  <c r="C49" i="32"/>
  <c r="B49" i="32"/>
  <c r="AA48" i="32"/>
  <c r="Z48" i="32"/>
  <c r="Y48" i="32"/>
  <c r="X48" i="32"/>
  <c r="W48" i="32"/>
  <c r="U48" i="32"/>
  <c r="T48" i="32"/>
  <c r="V48" i="32" s="1"/>
  <c r="S48" i="32"/>
  <c r="R48" i="32"/>
  <c r="Q48" i="32"/>
  <c r="P48" i="32"/>
  <c r="O48" i="32"/>
  <c r="N48" i="32"/>
  <c r="M48" i="32"/>
  <c r="L48" i="32"/>
  <c r="K48" i="32"/>
  <c r="J48" i="32"/>
  <c r="I48" i="32"/>
  <c r="G48" i="32"/>
  <c r="F48" i="32"/>
  <c r="E48" i="32"/>
  <c r="C48" i="32"/>
  <c r="AA47" i="32"/>
  <c r="Z47" i="32"/>
  <c r="Y47" i="32"/>
  <c r="X47" i="32"/>
  <c r="W47" i="32"/>
  <c r="V47" i="32"/>
  <c r="U47" i="32"/>
  <c r="T47" i="32"/>
  <c r="R47" i="32"/>
  <c r="Q47" i="32"/>
  <c r="P47" i="32"/>
  <c r="O47" i="32"/>
  <c r="N47" i="32"/>
  <c r="M47" i="32"/>
  <c r="L47" i="32"/>
  <c r="K47" i="32"/>
  <c r="J47" i="32"/>
  <c r="I47" i="32"/>
  <c r="G47" i="32"/>
  <c r="F47" i="32"/>
  <c r="E47" i="32"/>
  <c r="C47" i="32"/>
  <c r="AC46" i="32"/>
  <c r="AB46" i="32"/>
  <c r="AA46" i="32"/>
  <c r="Z46" i="32"/>
  <c r="Y46" i="32"/>
  <c r="X46" i="32"/>
  <c r="W46" i="32"/>
  <c r="U46" i="32"/>
  <c r="V46" i="32" s="1"/>
  <c r="T46" i="32"/>
  <c r="R46" i="32"/>
  <c r="Q46" i="32"/>
  <c r="P46" i="32"/>
  <c r="O46" i="32"/>
  <c r="N46" i="32"/>
  <c r="M46" i="32"/>
  <c r="L46" i="32"/>
  <c r="K46" i="32"/>
  <c r="J46" i="32"/>
  <c r="I46" i="32"/>
  <c r="G46" i="32"/>
  <c r="F46" i="32"/>
  <c r="E46" i="32"/>
  <c r="C46" i="32"/>
  <c r="B46" i="32"/>
  <c r="AA45" i="32"/>
  <c r="Z45" i="32"/>
  <c r="Y45" i="32"/>
  <c r="X45" i="32"/>
  <c r="W45" i="32"/>
  <c r="U45" i="32"/>
  <c r="T45" i="32"/>
  <c r="V45" i="32" s="1"/>
  <c r="R45" i="32"/>
  <c r="Q45" i="32"/>
  <c r="P45" i="32"/>
  <c r="O45" i="32"/>
  <c r="N45" i="32"/>
  <c r="M45" i="32"/>
  <c r="L45" i="32"/>
  <c r="K45" i="32"/>
  <c r="J45" i="32"/>
  <c r="I45" i="32"/>
  <c r="G45" i="32"/>
  <c r="F45" i="32"/>
  <c r="E45" i="32"/>
  <c r="C45" i="32"/>
  <c r="AA44" i="32"/>
  <c r="Z44" i="32"/>
  <c r="Y44" i="32"/>
  <c r="X44" i="32"/>
  <c r="W44" i="32"/>
  <c r="V44" i="32"/>
  <c r="U44" i="32"/>
  <c r="T44" i="32"/>
  <c r="R44" i="32"/>
  <c r="Q44" i="32"/>
  <c r="P44" i="32"/>
  <c r="O44" i="32"/>
  <c r="N44" i="32"/>
  <c r="M44" i="32"/>
  <c r="L44" i="32"/>
  <c r="K44" i="32"/>
  <c r="J44" i="32"/>
  <c r="I44" i="32"/>
  <c r="G44" i="32"/>
  <c r="F44" i="32"/>
  <c r="E44" i="32"/>
  <c r="C44" i="32"/>
  <c r="AA43" i="32"/>
  <c r="Z43" i="32"/>
  <c r="Y43" i="32"/>
  <c r="X43" i="32"/>
  <c r="W43" i="32"/>
  <c r="U43" i="32"/>
  <c r="V43" i="32" s="1"/>
  <c r="T43" i="32"/>
  <c r="R43" i="32"/>
  <c r="Q43" i="32"/>
  <c r="P43" i="32"/>
  <c r="O43" i="32"/>
  <c r="N43" i="32"/>
  <c r="M43" i="32"/>
  <c r="L43" i="32"/>
  <c r="K43" i="32"/>
  <c r="J43" i="32"/>
  <c r="I43" i="32"/>
  <c r="G43" i="32"/>
  <c r="F43" i="32"/>
  <c r="E43" i="32"/>
  <c r="C43" i="32"/>
  <c r="B43" i="32"/>
  <c r="AA42" i="32"/>
  <c r="Z42" i="32"/>
  <c r="Y42" i="32"/>
  <c r="X42" i="32"/>
  <c r="W42" i="32"/>
  <c r="U42" i="32"/>
  <c r="T42" i="32"/>
  <c r="V42" i="32" s="1"/>
  <c r="R42" i="32"/>
  <c r="Q42" i="32"/>
  <c r="P42" i="32"/>
  <c r="O42" i="32"/>
  <c r="N42" i="32"/>
  <c r="M42" i="32"/>
  <c r="L42" i="32"/>
  <c r="K42" i="32"/>
  <c r="J42" i="32"/>
  <c r="I42" i="32"/>
  <c r="G42" i="32"/>
  <c r="F42" i="32"/>
  <c r="E42" i="32"/>
  <c r="C42" i="32"/>
  <c r="AA41" i="32"/>
  <c r="Z41" i="32"/>
  <c r="Y41" i="32"/>
  <c r="X41" i="32"/>
  <c r="W41" i="32"/>
  <c r="V41" i="32"/>
  <c r="U41" i="32"/>
  <c r="T41" i="32"/>
  <c r="R41" i="32"/>
  <c r="Q41" i="32"/>
  <c r="P41" i="32"/>
  <c r="O41" i="32"/>
  <c r="N41" i="32"/>
  <c r="M41" i="32"/>
  <c r="L41" i="32"/>
  <c r="K41" i="32"/>
  <c r="J41" i="32"/>
  <c r="I41" i="32"/>
  <c r="G41" i="32"/>
  <c r="F41" i="32"/>
  <c r="E41" i="32"/>
  <c r="C41" i="32"/>
  <c r="AA40" i="32"/>
  <c r="Z40" i="32"/>
  <c r="Y40" i="32"/>
  <c r="X40" i="32"/>
  <c r="W40" i="32"/>
  <c r="U40" i="32"/>
  <c r="V40" i="32" s="1"/>
  <c r="T40" i="32"/>
  <c r="R40" i="32"/>
  <c r="Q40" i="32"/>
  <c r="P40" i="32"/>
  <c r="O40" i="32"/>
  <c r="N40" i="32"/>
  <c r="M40" i="32"/>
  <c r="L40" i="32"/>
  <c r="K40" i="32"/>
  <c r="J40" i="32"/>
  <c r="I40" i="32"/>
  <c r="G40" i="32"/>
  <c r="F40" i="32"/>
  <c r="E40" i="32"/>
  <c r="C40" i="32"/>
  <c r="B40" i="32"/>
  <c r="AA39" i="32"/>
  <c r="Z39" i="32"/>
  <c r="Y39" i="32"/>
  <c r="X39" i="32"/>
  <c r="W39" i="32"/>
  <c r="U39" i="32"/>
  <c r="T39" i="32"/>
  <c r="V39" i="32" s="1"/>
  <c r="S39" i="32"/>
  <c r="R39" i="32"/>
  <c r="R51" i="32" s="1"/>
  <c r="Q39" i="32"/>
  <c r="Q51" i="32" s="1"/>
  <c r="P39" i="32"/>
  <c r="P51" i="32" s="1"/>
  <c r="O39" i="32"/>
  <c r="O51" i="32" s="1"/>
  <c r="N39" i="32"/>
  <c r="N51" i="32" s="1"/>
  <c r="M39" i="32"/>
  <c r="M51" i="32" s="1"/>
  <c r="L39" i="32"/>
  <c r="L51" i="32" s="1"/>
  <c r="K39" i="32"/>
  <c r="K51" i="32" s="1"/>
  <c r="J39" i="32"/>
  <c r="J51" i="32" s="1"/>
  <c r="I39" i="32"/>
  <c r="I51" i="32" s="1"/>
  <c r="G39" i="32"/>
  <c r="G51" i="32" s="1"/>
  <c r="F39" i="32"/>
  <c r="F51" i="32" s="1"/>
  <c r="E39" i="32"/>
  <c r="E51" i="32" s="1"/>
  <c r="C39" i="32"/>
  <c r="C51" i="32" s="1"/>
  <c r="B51" i="32" s="1"/>
  <c r="AA34" i="32"/>
  <c r="Z34" i="32"/>
  <c r="Y34" i="32"/>
  <c r="X34" i="32"/>
  <c r="W34" i="32"/>
  <c r="V34" i="32"/>
  <c r="U34" i="32"/>
  <c r="T34" i="32"/>
  <c r="R34" i="32"/>
  <c r="Q34" i="32"/>
  <c r="P34" i="32"/>
  <c r="O34" i="32"/>
  <c r="N34" i="32"/>
  <c r="M34" i="32"/>
  <c r="L34" i="32"/>
  <c r="K34" i="32"/>
  <c r="J34" i="32"/>
  <c r="I34" i="32"/>
  <c r="G34" i="32"/>
  <c r="F34" i="32"/>
  <c r="E34" i="32"/>
  <c r="C34" i="32"/>
  <c r="B34" i="32"/>
  <c r="AC33" i="32"/>
  <c r="D33" i="32" s="1"/>
  <c r="H33" i="32" s="1"/>
  <c r="AB33" i="32"/>
  <c r="V33" i="32"/>
  <c r="S33" i="32"/>
  <c r="B33" i="32"/>
  <c r="AC32" i="32"/>
  <c r="AB32" i="32"/>
  <c r="V32" i="32"/>
  <c r="S32" i="32"/>
  <c r="D32" i="32"/>
  <c r="H32" i="32" s="1"/>
  <c r="B32" i="32"/>
  <c r="AC31" i="32"/>
  <c r="D31" i="32" s="1"/>
  <c r="H31" i="32" s="1"/>
  <c r="AB31" i="32"/>
  <c r="V31" i="32"/>
  <c r="S31" i="32"/>
  <c r="B31" i="32"/>
  <c r="AC30" i="32"/>
  <c r="AB30" i="32"/>
  <c r="V30" i="32"/>
  <c r="S30" i="32"/>
  <c r="D30" i="32"/>
  <c r="H30" i="32" s="1"/>
  <c r="B30" i="32"/>
  <c r="B47" i="32" s="1"/>
  <c r="AC29" i="32"/>
  <c r="AB29" i="32"/>
  <c r="V29" i="32"/>
  <c r="S29" i="32"/>
  <c r="H29" i="32"/>
  <c r="D29" i="32"/>
  <c r="B29" i="32"/>
  <c r="AC28" i="32"/>
  <c r="D28" i="32" s="1"/>
  <c r="H28" i="32" s="1"/>
  <c r="AB28" i="32"/>
  <c r="V28" i="32"/>
  <c r="S28" i="32"/>
  <c r="S45" i="32" s="1"/>
  <c r="B28" i="32"/>
  <c r="AC27" i="32"/>
  <c r="AB27" i="32"/>
  <c r="V27" i="32"/>
  <c r="S27" i="32"/>
  <c r="D27" i="32"/>
  <c r="H27" i="32" s="1"/>
  <c r="B27" i="32"/>
  <c r="B44" i="32" s="1"/>
  <c r="AC26" i="32"/>
  <c r="D26" i="32" s="1"/>
  <c r="AB26" i="32"/>
  <c r="AB43" i="32" s="1"/>
  <c r="V26" i="32"/>
  <c r="S26" i="32"/>
  <c r="B26" i="32"/>
  <c r="AC25" i="32"/>
  <c r="AB25" i="32"/>
  <c r="V25" i="32"/>
  <c r="S25" i="32"/>
  <c r="D25" i="32"/>
  <c r="H25" i="32" s="1"/>
  <c r="B25" i="32"/>
  <c r="AC24" i="32"/>
  <c r="D24" i="32" s="1"/>
  <c r="H24" i="32" s="1"/>
  <c r="AB24" i="32"/>
  <c r="V24" i="32"/>
  <c r="S24" i="32"/>
  <c r="B24" i="32"/>
  <c r="AC23" i="32"/>
  <c r="AB23" i="32"/>
  <c r="V23" i="32"/>
  <c r="S23" i="32"/>
  <c r="D23" i="32"/>
  <c r="H23" i="32" s="1"/>
  <c r="B23" i="32"/>
  <c r="AC22" i="32"/>
  <c r="AC34" i="32" s="1"/>
  <c r="AB22" i="32"/>
  <c r="AB34" i="32" s="1"/>
  <c r="V22" i="32"/>
  <c r="S22" i="32"/>
  <c r="S34" i="32" s="1"/>
  <c r="D22" i="32"/>
  <c r="H22" i="32" s="1"/>
  <c r="B22" i="32"/>
  <c r="AA17" i="32"/>
  <c r="AA51" i="32" s="1"/>
  <c r="Z17" i="32"/>
  <c r="Z51" i="32" s="1"/>
  <c r="Y17" i="32"/>
  <c r="Y51" i="32" s="1"/>
  <c r="X17" i="32"/>
  <c r="X51" i="32" s="1"/>
  <c r="W17" i="32"/>
  <c r="W51" i="32" s="1"/>
  <c r="U17" i="32"/>
  <c r="T17" i="32"/>
  <c r="R17" i="32"/>
  <c r="Q17" i="32"/>
  <c r="P17" i="32"/>
  <c r="O17" i="32"/>
  <c r="N17" i="32"/>
  <c r="M17" i="32"/>
  <c r="L17" i="32"/>
  <c r="K17" i="32"/>
  <c r="J17" i="32"/>
  <c r="I17" i="32"/>
  <c r="G17" i="32"/>
  <c r="F17" i="32"/>
  <c r="E17" i="32"/>
  <c r="C17" i="32"/>
  <c r="B17" i="32"/>
  <c r="AC16" i="32"/>
  <c r="AC50" i="32" s="1"/>
  <c r="AB16" i="32"/>
  <c r="AB50" i="32" s="1"/>
  <c r="V16" i="32"/>
  <c r="S16" i="32"/>
  <c r="S50" i="32" s="1"/>
  <c r="D16" i="32"/>
  <c r="H16" i="32" s="1"/>
  <c r="B16" i="32"/>
  <c r="AC15" i="32"/>
  <c r="D15" i="32" s="1"/>
  <c r="AB15" i="32"/>
  <c r="V15" i="32"/>
  <c r="S15" i="32"/>
  <c r="S49" i="32" s="1"/>
  <c r="B15" i="32"/>
  <c r="AC14" i="32"/>
  <c r="AC48" i="32" s="1"/>
  <c r="AB14" i="32"/>
  <c r="AB48" i="32" s="1"/>
  <c r="V14" i="32"/>
  <c r="S14" i="32"/>
  <c r="D14" i="32"/>
  <c r="B14" i="32"/>
  <c r="B48" i="32" s="1"/>
  <c r="AC13" i="32"/>
  <c r="D13" i="32" s="1"/>
  <c r="AB13" i="32"/>
  <c r="AB47" i="32" s="1"/>
  <c r="V13" i="32"/>
  <c r="S13" i="32"/>
  <c r="S47" i="32" s="1"/>
  <c r="B13" i="32"/>
  <c r="AC12" i="32"/>
  <c r="AB12" i="32"/>
  <c r="V12" i="32"/>
  <c r="S12" i="32"/>
  <c r="S46" i="32" s="1"/>
  <c r="D12" i="32"/>
  <c r="D46" i="32" s="1"/>
  <c r="B12" i="32"/>
  <c r="AC11" i="32"/>
  <c r="AC45" i="32" s="1"/>
  <c r="AB11" i="32"/>
  <c r="AB45" i="32" s="1"/>
  <c r="V11" i="32"/>
  <c r="S11" i="32"/>
  <c r="B11" i="32"/>
  <c r="B45" i="32" s="1"/>
  <c r="AC10" i="32"/>
  <c r="AC44" i="32" s="1"/>
  <c r="AB10" i="32"/>
  <c r="AB44" i="32" s="1"/>
  <c r="V10" i="32"/>
  <c r="S10" i="32"/>
  <c r="S44" i="32" s="1"/>
  <c r="D10" i="32"/>
  <c r="D44" i="32" s="1"/>
  <c r="B10" i="32"/>
  <c r="AC9" i="32"/>
  <c r="AB9" i="32"/>
  <c r="V9" i="32"/>
  <c r="S9" i="32"/>
  <c r="S43" i="32" s="1"/>
  <c r="D9" i="32"/>
  <c r="H9" i="32" s="1"/>
  <c r="B9" i="32"/>
  <c r="AC8" i="32"/>
  <c r="AC42" i="32" s="1"/>
  <c r="AB8" i="32"/>
  <c r="AB42" i="32" s="1"/>
  <c r="V8" i="32"/>
  <c r="S8" i="32"/>
  <c r="S42" i="32" s="1"/>
  <c r="B8" i="32"/>
  <c r="B42" i="32" s="1"/>
  <c r="AC7" i="32"/>
  <c r="AC41" i="32" s="1"/>
  <c r="AB7" i="32"/>
  <c r="AB41" i="32" s="1"/>
  <c r="V7" i="32"/>
  <c r="S7" i="32"/>
  <c r="S41" i="32" s="1"/>
  <c r="D7" i="32"/>
  <c r="H7" i="32" s="1"/>
  <c r="B7" i="32"/>
  <c r="B41" i="32" s="1"/>
  <c r="AC6" i="32"/>
  <c r="D6" i="32" s="1"/>
  <c r="AB6" i="32"/>
  <c r="AB40" i="32" s="1"/>
  <c r="V6" i="32"/>
  <c r="S6" i="32"/>
  <c r="S40" i="32" s="1"/>
  <c r="B6" i="32"/>
  <c r="AC5" i="32"/>
  <c r="AC39" i="32" s="1"/>
  <c r="AB5" i="32"/>
  <c r="AB39" i="32" s="1"/>
  <c r="V5" i="32"/>
  <c r="V17" i="32" s="1"/>
  <c r="S5" i="32"/>
  <c r="S17" i="32" s="1"/>
  <c r="D5" i="32"/>
  <c r="D39" i="32" s="1"/>
  <c r="B5" i="32"/>
  <c r="B39" i="32" s="1"/>
  <c r="H26" i="32" l="1"/>
  <c r="D43" i="32"/>
  <c r="D40" i="32"/>
  <c r="H6" i="32"/>
  <c r="H40" i="32" s="1"/>
  <c r="H41" i="32"/>
  <c r="H34" i="32"/>
  <c r="H43" i="32"/>
  <c r="D49" i="32"/>
  <c r="H15" i="32"/>
  <c r="H49" i="32" s="1"/>
  <c r="H13" i="32"/>
  <c r="H47" i="32" s="1"/>
  <c r="D47" i="32"/>
  <c r="H50" i="32"/>
  <c r="S51" i="32"/>
  <c r="D48" i="32"/>
  <c r="AC17" i="32"/>
  <c r="AC51" i="32" s="1"/>
  <c r="AC40" i="32"/>
  <c r="H10" i="32"/>
  <c r="H44" i="32" s="1"/>
  <c r="AB17" i="32"/>
  <c r="AB51" i="32" s="1"/>
  <c r="AC43" i="32"/>
  <c r="H14" i="32"/>
  <c r="H48" i="32" s="1"/>
  <c r="D34" i="32"/>
  <c r="D41" i="32"/>
  <c r="D50" i="32"/>
  <c r="AC47" i="32"/>
  <c r="H5" i="32"/>
  <c r="D11" i="32"/>
  <c r="H12" i="32"/>
  <c r="H46" i="32" s="1"/>
  <c r="D8" i="32"/>
  <c r="D17" i="32" s="1"/>
  <c r="D45" i="32" l="1"/>
  <c r="H11" i="32"/>
  <c r="H45" i="32" s="1"/>
  <c r="H39" i="32"/>
  <c r="H8" i="32"/>
  <c r="H42" i="32" s="1"/>
  <c r="D42" i="32"/>
  <c r="D51" i="32" s="1"/>
  <c r="H17" i="32" l="1"/>
  <c r="H51" i="32"/>
  <c r="E65" i="1" l="1"/>
  <c r="U51" i="31" l="1"/>
  <c r="T51" i="31"/>
  <c r="V51" i="31" s="1"/>
  <c r="AA50" i="31"/>
  <c r="Z50" i="31"/>
  <c r="Y50" i="31"/>
  <c r="X50" i="31"/>
  <c r="W50" i="31"/>
  <c r="V50" i="31"/>
  <c r="U50" i="31"/>
  <c r="T50" i="31"/>
  <c r="R50" i="31"/>
  <c r="Q50" i="31"/>
  <c r="P50" i="31"/>
  <c r="O50" i="31"/>
  <c r="N50" i="31"/>
  <c r="M50" i="31"/>
  <c r="L50" i="31"/>
  <c r="K50" i="31"/>
  <c r="J50" i="31"/>
  <c r="I50" i="31"/>
  <c r="G50" i="31"/>
  <c r="F50" i="31"/>
  <c r="E50" i="31"/>
  <c r="C50" i="31"/>
  <c r="AC49" i="31"/>
  <c r="AB49" i="31"/>
  <c r="AA49" i="31"/>
  <c r="Z49" i="31"/>
  <c r="Y49" i="31"/>
  <c r="X49" i="31"/>
  <c r="W49" i="31"/>
  <c r="U49" i="31"/>
  <c r="T49" i="31"/>
  <c r="V49" i="31" s="1"/>
  <c r="R49" i="31"/>
  <c r="Q49" i="31"/>
  <c r="P49" i="31"/>
  <c r="O49" i="31"/>
  <c r="N49" i="31"/>
  <c r="M49" i="31"/>
  <c r="L49" i="31"/>
  <c r="K49" i="31"/>
  <c r="J49" i="31"/>
  <c r="I49" i="31"/>
  <c r="G49" i="31"/>
  <c r="F49" i="31"/>
  <c r="E49" i="31"/>
  <c r="D49" i="31"/>
  <c r="C49" i="31"/>
  <c r="B49" i="31"/>
  <c r="AA48" i="31"/>
  <c r="Z48" i="31"/>
  <c r="Y48" i="31"/>
  <c r="X48" i="31"/>
  <c r="W48" i="31"/>
  <c r="U48" i="31"/>
  <c r="T48" i="31"/>
  <c r="V48" i="31" s="1"/>
  <c r="S48" i="31"/>
  <c r="R48" i="31"/>
  <c r="Q48" i="31"/>
  <c r="P48" i="31"/>
  <c r="O48" i="31"/>
  <c r="N48" i="31"/>
  <c r="M48" i="31"/>
  <c r="L48" i="31"/>
  <c r="K48" i="31"/>
  <c r="J48" i="31"/>
  <c r="I48" i="31"/>
  <c r="G48" i="31"/>
  <c r="F48" i="31"/>
  <c r="E48" i="31"/>
  <c r="C48" i="31"/>
  <c r="AA47" i="31"/>
  <c r="Z47" i="31"/>
  <c r="Y47" i="31"/>
  <c r="X47" i="31"/>
  <c r="W47" i="31"/>
  <c r="V47" i="31"/>
  <c r="U47" i="31"/>
  <c r="T47" i="31"/>
  <c r="R47" i="31"/>
  <c r="Q47" i="31"/>
  <c r="P47" i="31"/>
  <c r="O47" i="31"/>
  <c r="N47" i="31"/>
  <c r="M47" i="31"/>
  <c r="L47" i="31"/>
  <c r="K47" i="31"/>
  <c r="J47" i="31"/>
  <c r="I47" i="31"/>
  <c r="G47" i="31"/>
  <c r="F47" i="31"/>
  <c r="E47" i="31"/>
  <c r="C47" i="31"/>
  <c r="AC46" i="31"/>
  <c r="AB46" i="31"/>
  <c r="AA46" i="31"/>
  <c r="Z46" i="31"/>
  <c r="Y46" i="31"/>
  <c r="X46" i="31"/>
  <c r="W46" i="31"/>
  <c r="U46" i="31"/>
  <c r="T46" i="31"/>
  <c r="V46" i="31" s="1"/>
  <c r="R46" i="31"/>
  <c r="Q46" i="31"/>
  <c r="P46" i="31"/>
  <c r="O46" i="31"/>
  <c r="N46" i="31"/>
  <c r="M46" i="31"/>
  <c r="L46" i="31"/>
  <c r="K46" i="31"/>
  <c r="J46" i="31"/>
  <c r="I46" i="31"/>
  <c r="G46" i="31"/>
  <c r="F46" i="31"/>
  <c r="E46" i="31"/>
  <c r="C46" i="31"/>
  <c r="AA45" i="31"/>
  <c r="Z45" i="31"/>
  <c r="Y45" i="31"/>
  <c r="X45" i="31"/>
  <c r="W45" i="31"/>
  <c r="U45" i="31"/>
  <c r="T45" i="31"/>
  <c r="V45" i="31" s="1"/>
  <c r="R45" i="31"/>
  <c r="Q45" i="31"/>
  <c r="P45" i="31"/>
  <c r="O45" i="31"/>
  <c r="N45" i="31"/>
  <c r="M45" i="31"/>
  <c r="L45" i="31"/>
  <c r="K45" i="31"/>
  <c r="J45" i="31"/>
  <c r="I45" i="31"/>
  <c r="G45" i="31"/>
  <c r="F45" i="31"/>
  <c r="E45" i="31"/>
  <c r="C45" i="31"/>
  <c r="AA44" i="31"/>
  <c r="Z44" i="31"/>
  <c r="Y44" i="31"/>
  <c r="X44" i="31"/>
  <c r="W44" i="31"/>
  <c r="V44" i="31"/>
  <c r="U44" i="31"/>
  <c r="T44" i="31"/>
  <c r="R44" i="31"/>
  <c r="Q44" i="31"/>
  <c r="P44" i="31"/>
  <c r="O44" i="31"/>
  <c r="N44" i="31"/>
  <c r="M44" i="31"/>
  <c r="L44" i="31"/>
  <c r="K44" i="31"/>
  <c r="J44" i="31"/>
  <c r="I44" i="31"/>
  <c r="G44" i="31"/>
  <c r="F44" i="31"/>
  <c r="E44" i="31"/>
  <c r="C44" i="31"/>
  <c r="AA43" i="31"/>
  <c r="Z43" i="31"/>
  <c r="Y43" i="31"/>
  <c r="X43" i="31"/>
  <c r="W43" i="31"/>
  <c r="U43" i="31"/>
  <c r="T43" i="31"/>
  <c r="V43" i="31" s="1"/>
  <c r="R43" i="31"/>
  <c r="Q43" i="31"/>
  <c r="P43" i="31"/>
  <c r="O43" i="31"/>
  <c r="N43" i="31"/>
  <c r="M43" i="31"/>
  <c r="L43" i="31"/>
  <c r="K43" i="31"/>
  <c r="J43" i="31"/>
  <c r="I43" i="31"/>
  <c r="G43" i="31"/>
  <c r="F43" i="31"/>
  <c r="E43" i="31"/>
  <c r="C43" i="31"/>
  <c r="B43" i="31"/>
  <c r="AA42" i="31"/>
  <c r="Z42" i="31"/>
  <c r="Y42" i="31"/>
  <c r="X42" i="31"/>
  <c r="W42" i="31"/>
  <c r="U42" i="31"/>
  <c r="T42" i="31"/>
  <c r="V42" i="31" s="1"/>
  <c r="R42" i="31"/>
  <c r="Q42" i="31"/>
  <c r="P42" i="31"/>
  <c r="O42" i="31"/>
  <c r="N42" i="31"/>
  <c r="M42" i="31"/>
  <c r="L42" i="31"/>
  <c r="K42" i="31"/>
  <c r="J42" i="31"/>
  <c r="I42" i="31"/>
  <c r="G42" i="31"/>
  <c r="G51" i="31" s="1"/>
  <c r="F42" i="31"/>
  <c r="E42" i="31"/>
  <c r="C42" i="31"/>
  <c r="AA41" i="31"/>
  <c r="Z41" i="31"/>
  <c r="Y41" i="31"/>
  <c r="X41" i="31"/>
  <c r="W41" i="31"/>
  <c r="V41" i="31"/>
  <c r="U41" i="31"/>
  <c r="T41" i="31"/>
  <c r="R41" i="31"/>
  <c r="Q41" i="31"/>
  <c r="P41" i="31"/>
  <c r="O41" i="31"/>
  <c r="N41" i="31"/>
  <c r="M41" i="31"/>
  <c r="L41" i="31"/>
  <c r="K41" i="31"/>
  <c r="J41" i="31"/>
  <c r="I41" i="31"/>
  <c r="G41" i="31"/>
  <c r="F41" i="31"/>
  <c r="E41" i="31"/>
  <c r="C41" i="31"/>
  <c r="AA40" i="31"/>
  <c r="Z40" i="31"/>
  <c r="Y40" i="31"/>
  <c r="X40" i="31"/>
  <c r="W40" i="31"/>
  <c r="U40" i="31"/>
  <c r="T40" i="31"/>
  <c r="V40" i="31" s="1"/>
  <c r="R40" i="31"/>
  <c r="Q40" i="31"/>
  <c r="P40" i="31"/>
  <c r="O40" i="31"/>
  <c r="N40" i="31"/>
  <c r="M40" i="31"/>
  <c r="L40" i="31"/>
  <c r="K40" i="31"/>
  <c r="J40" i="31"/>
  <c r="I40" i="31"/>
  <c r="G40" i="31"/>
  <c r="F40" i="31"/>
  <c r="E40" i="31"/>
  <c r="C40" i="31"/>
  <c r="B40" i="31"/>
  <c r="AA39" i="31"/>
  <c r="Z39" i="31"/>
  <c r="Y39" i="31"/>
  <c r="X39" i="31"/>
  <c r="W39" i="31"/>
  <c r="U39" i="31"/>
  <c r="T39" i="31"/>
  <c r="V39" i="31" s="1"/>
  <c r="S39" i="31"/>
  <c r="R39" i="31"/>
  <c r="R51" i="31" s="1"/>
  <c r="Q39" i="31"/>
  <c r="Q51" i="31" s="1"/>
  <c r="P39" i="31"/>
  <c r="P51" i="31" s="1"/>
  <c r="O39" i="31"/>
  <c r="O51" i="31" s="1"/>
  <c r="N39" i="31"/>
  <c r="N51" i="31" s="1"/>
  <c r="M39" i="31"/>
  <c r="M51" i="31" s="1"/>
  <c r="L39" i="31"/>
  <c r="L51" i="31" s="1"/>
  <c r="K39" i="31"/>
  <c r="K51" i="31" s="1"/>
  <c r="J39" i="31"/>
  <c r="J51" i="31" s="1"/>
  <c r="I39" i="31"/>
  <c r="I51" i="31" s="1"/>
  <c r="G39" i="31"/>
  <c r="F39" i="31"/>
  <c r="F51" i="31" s="1"/>
  <c r="E39" i="31"/>
  <c r="E51" i="31" s="1"/>
  <c r="C39" i="31"/>
  <c r="C51" i="31" s="1"/>
  <c r="AA34" i="31"/>
  <c r="Z34" i="31"/>
  <c r="Y34" i="31"/>
  <c r="X34" i="31"/>
  <c r="W34" i="31"/>
  <c r="U34" i="31"/>
  <c r="T34" i="31"/>
  <c r="R34" i="31"/>
  <c r="Q34" i="31"/>
  <c r="P34" i="31"/>
  <c r="O34" i="31"/>
  <c r="N34" i="31"/>
  <c r="M34" i="31"/>
  <c r="L34" i="31"/>
  <c r="K34" i="31"/>
  <c r="J34" i="31"/>
  <c r="I34" i="31"/>
  <c r="G34" i="31"/>
  <c r="F34" i="31"/>
  <c r="E34" i="31"/>
  <c r="C34" i="31"/>
  <c r="B34" i="31" s="1"/>
  <c r="AC33" i="31"/>
  <c r="D33" i="31" s="1"/>
  <c r="H33" i="31" s="1"/>
  <c r="AB33" i="31"/>
  <c r="V33" i="31"/>
  <c r="S33" i="31"/>
  <c r="B33" i="31"/>
  <c r="AC32" i="31"/>
  <c r="AB32" i="31"/>
  <c r="V32" i="31"/>
  <c r="S32" i="31"/>
  <c r="D32" i="31"/>
  <c r="H32" i="31" s="1"/>
  <c r="B32" i="31"/>
  <c r="AC31" i="31"/>
  <c r="D31" i="31" s="1"/>
  <c r="H31" i="31" s="1"/>
  <c r="AB31" i="31"/>
  <c r="V31" i="31"/>
  <c r="S31" i="31"/>
  <c r="B31" i="31"/>
  <c r="AC30" i="31"/>
  <c r="AB30" i="31"/>
  <c r="V30" i="31"/>
  <c r="S30" i="31"/>
  <c r="D30" i="31"/>
  <c r="H30" i="31" s="1"/>
  <c r="B30" i="31"/>
  <c r="AC29" i="31"/>
  <c r="D29" i="31" s="1"/>
  <c r="H29" i="31" s="1"/>
  <c r="AB29" i="31"/>
  <c r="V29" i="31"/>
  <c r="S29" i="31"/>
  <c r="B29" i="31"/>
  <c r="AC28" i="31"/>
  <c r="AB28" i="31"/>
  <c r="V28" i="31"/>
  <c r="S28" i="31"/>
  <c r="S45" i="31" s="1"/>
  <c r="H28" i="31"/>
  <c r="D28" i="31"/>
  <c r="B28" i="31"/>
  <c r="AC27" i="31"/>
  <c r="D27" i="31" s="1"/>
  <c r="H27" i="31" s="1"/>
  <c r="AB27" i="31"/>
  <c r="V27" i="31"/>
  <c r="S27" i="31"/>
  <c r="B27" i="31"/>
  <c r="AC26" i="31"/>
  <c r="D26" i="31" s="1"/>
  <c r="AB26" i="31"/>
  <c r="AB43" i="31" s="1"/>
  <c r="V26" i="31"/>
  <c r="V34" i="31" s="1"/>
  <c r="S26" i="31"/>
  <c r="B26" i="31"/>
  <c r="AC25" i="31"/>
  <c r="AB25" i="31"/>
  <c r="V25" i="31"/>
  <c r="S25" i="31"/>
  <c r="D25" i="31"/>
  <c r="H25" i="31" s="1"/>
  <c r="B25" i="31"/>
  <c r="AC24" i="31"/>
  <c r="D24" i="31" s="1"/>
  <c r="H24" i="31" s="1"/>
  <c r="AB24" i="31"/>
  <c r="V24" i="31"/>
  <c r="S24" i="31"/>
  <c r="B24" i="31"/>
  <c r="AC23" i="31"/>
  <c r="AB23" i="31"/>
  <c r="V23" i="31"/>
  <c r="S23" i="31"/>
  <c r="D23" i="31"/>
  <c r="H23" i="31" s="1"/>
  <c r="B23" i="31"/>
  <c r="AC22" i="31"/>
  <c r="AC34" i="31" s="1"/>
  <c r="AB22" i="31"/>
  <c r="AB34" i="31" s="1"/>
  <c r="V22" i="31"/>
  <c r="S22" i="31"/>
  <c r="S34" i="31" s="1"/>
  <c r="B22" i="31"/>
  <c r="AA17" i="31"/>
  <c r="AA51" i="31" s="1"/>
  <c r="Z17" i="31"/>
  <c r="Z51" i="31" s="1"/>
  <c r="Y17" i="31"/>
  <c r="Y51" i="31" s="1"/>
  <c r="X17" i="31"/>
  <c r="X51" i="31" s="1"/>
  <c r="W17" i="31"/>
  <c r="W51" i="31" s="1"/>
  <c r="U17" i="31"/>
  <c r="T17" i="31"/>
  <c r="R17" i="31"/>
  <c r="Q17" i="31"/>
  <c r="P17" i="31"/>
  <c r="O17" i="31"/>
  <c r="N17" i="31"/>
  <c r="M17" i="31"/>
  <c r="L17" i="31"/>
  <c r="K17" i="31"/>
  <c r="J17" i="31"/>
  <c r="I17" i="31"/>
  <c r="G17" i="31"/>
  <c r="F17" i="31"/>
  <c r="E17" i="31"/>
  <c r="C17" i="31"/>
  <c r="AC16" i="31"/>
  <c r="AC50" i="31" s="1"/>
  <c r="AB16" i="31"/>
  <c r="AB50" i="31" s="1"/>
  <c r="V16" i="31"/>
  <c r="S16" i="31"/>
  <c r="S50" i="31" s="1"/>
  <c r="B16" i="31"/>
  <c r="B50" i="31" s="1"/>
  <c r="AC15" i="31"/>
  <c r="AB15" i="31"/>
  <c r="V15" i="31"/>
  <c r="S15" i="31"/>
  <c r="S49" i="31" s="1"/>
  <c r="H15" i="31"/>
  <c r="D15" i="31"/>
  <c r="B15" i="31"/>
  <c r="AC14" i="31"/>
  <c r="AC48" i="31" s="1"/>
  <c r="AB14" i="31"/>
  <c r="AB48" i="31" s="1"/>
  <c r="V14" i="31"/>
  <c r="S14" i="31"/>
  <c r="B14" i="31"/>
  <c r="B48" i="31" s="1"/>
  <c r="AC13" i="31"/>
  <c r="D13" i="31" s="1"/>
  <c r="AB13" i="31"/>
  <c r="AB47" i="31" s="1"/>
  <c r="V13" i="31"/>
  <c r="S13" i="31"/>
  <c r="S47" i="31" s="1"/>
  <c r="B13" i="31"/>
  <c r="B47" i="31" s="1"/>
  <c r="AC12" i="31"/>
  <c r="AB12" i="31"/>
  <c r="V12" i="31"/>
  <c r="S12" i="31"/>
  <c r="S46" i="31" s="1"/>
  <c r="D12" i="31"/>
  <c r="H12" i="31" s="1"/>
  <c r="B12" i="31"/>
  <c r="B46" i="31" s="1"/>
  <c r="AC11" i="31"/>
  <c r="AC45" i="31" s="1"/>
  <c r="AB11" i="31"/>
  <c r="AB45" i="31" s="1"/>
  <c r="V11" i="31"/>
  <c r="S11" i="31"/>
  <c r="B11" i="31"/>
  <c r="B45" i="31" s="1"/>
  <c r="AC10" i="31"/>
  <c r="AC44" i="31" s="1"/>
  <c r="AB10" i="31"/>
  <c r="AB44" i="31" s="1"/>
  <c r="V10" i="31"/>
  <c r="S10" i="31"/>
  <c r="S44" i="31" s="1"/>
  <c r="D10" i="31"/>
  <c r="H10" i="31" s="1"/>
  <c r="B10" i="31"/>
  <c r="B44" i="31" s="1"/>
  <c r="AC9" i="31"/>
  <c r="AB9" i="31"/>
  <c r="V9" i="31"/>
  <c r="S9" i="31"/>
  <c r="S43" i="31" s="1"/>
  <c r="H9" i="31"/>
  <c r="D9" i="31"/>
  <c r="B9" i="31"/>
  <c r="AC8" i="31"/>
  <c r="AC42" i="31" s="1"/>
  <c r="AB8" i="31"/>
  <c r="AB42" i="31" s="1"/>
  <c r="V8" i="31"/>
  <c r="S8" i="31"/>
  <c r="S42" i="31" s="1"/>
  <c r="B8" i="31"/>
  <c r="B42" i="31" s="1"/>
  <c r="AC7" i="31"/>
  <c r="AC41" i="31" s="1"/>
  <c r="AB7" i="31"/>
  <c r="AB41" i="31" s="1"/>
  <c r="V7" i="31"/>
  <c r="S7" i="31"/>
  <c r="S41" i="31" s="1"/>
  <c r="D7" i="31"/>
  <c r="D41" i="31" s="1"/>
  <c r="B7" i="31"/>
  <c r="B41" i="31" s="1"/>
  <c r="AC6" i="31"/>
  <c r="D6" i="31" s="1"/>
  <c r="AB6" i="31"/>
  <c r="AB17" i="31" s="1"/>
  <c r="AB51" i="31" s="1"/>
  <c r="V6" i="31"/>
  <c r="S6" i="31"/>
  <c r="S40" i="31" s="1"/>
  <c r="B6" i="31"/>
  <c r="AC5" i="31"/>
  <c r="AC39" i="31" s="1"/>
  <c r="AB5" i="31"/>
  <c r="AB39" i="31" s="1"/>
  <c r="V5" i="31"/>
  <c r="V17" i="31" s="1"/>
  <c r="S5" i="31"/>
  <c r="S17" i="31" s="1"/>
  <c r="D5" i="31"/>
  <c r="B5" i="31"/>
  <c r="B39" i="31" s="1"/>
  <c r="H44" i="31" l="1"/>
  <c r="H13" i="31"/>
  <c r="H47" i="31" s="1"/>
  <c r="D47" i="31"/>
  <c r="B51" i="31"/>
  <c r="H26" i="31"/>
  <c r="H43" i="31" s="1"/>
  <c r="D43" i="31"/>
  <c r="H46" i="31"/>
  <c r="D40" i="31"/>
  <c r="H6" i="31"/>
  <c r="H40" i="31" s="1"/>
  <c r="H49" i="31"/>
  <c r="S51" i="31"/>
  <c r="D46" i="31"/>
  <c r="H7" i="31"/>
  <c r="H41" i="31" s="1"/>
  <c r="D14" i="31"/>
  <c r="B17" i="31"/>
  <c r="D22" i="31"/>
  <c r="D16" i="31"/>
  <c r="D44" i="31"/>
  <c r="AC17" i="31"/>
  <c r="AC51" i="31" s="1"/>
  <c r="AC43" i="31"/>
  <c r="D11" i="31"/>
  <c r="AC47" i="31"/>
  <c r="AB40" i="31"/>
  <c r="AC40" i="31"/>
  <c r="H5" i="31"/>
  <c r="D8" i="31"/>
  <c r="H16" i="31" l="1"/>
  <c r="H50" i="31" s="1"/>
  <c r="D50" i="31"/>
  <c r="D34" i="31"/>
  <c r="H22" i="31"/>
  <c r="H34" i="31" s="1"/>
  <c r="H8" i="31"/>
  <c r="H42" i="31" s="1"/>
  <c r="D42" i="31"/>
  <c r="D45" i="31"/>
  <c r="H11" i="31"/>
  <c r="H45" i="31" s="1"/>
  <c r="D17" i="31"/>
  <c r="D48" i="31"/>
  <c r="H14" i="31"/>
  <c r="H48" i="31" s="1"/>
  <c r="H39" i="31"/>
  <c r="H51" i="31" s="1"/>
  <c r="D39" i="31"/>
  <c r="D51" i="31" l="1"/>
  <c r="H17" i="31"/>
  <c r="U51" i="30" l="1"/>
  <c r="AA50" i="30"/>
  <c r="Z50" i="30"/>
  <c r="Y50" i="30"/>
  <c r="X50" i="30"/>
  <c r="W50" i="30"/>
  <c r="V50" i="30"/>
  <c r="U50" i="30"/>
  <c r="T50" i="30"/>
  <c r="R50" i="30"/>
  <c r="Q50" i="30"/>
  <c r="P50" i="30"/>
  <c r="O50" i="30"/>
  <c r="N50" i="30"/>
  <c r="M50" i="30"/>
  <c r="L50" i="30"/>
  <c r="K50" i="30"/>
  <c r="J50" i="30"/>
  <c r="I50" i="30"/>
  <c r="G50" i="30"/>
  <c r="F50" i="30"/>
  <c r="E50" i="30"/>
  <c r="C50" i="30"/>
  <c r="B50" i="30"/>
  <c r="AC49" i="30"/>
  <c r="AA49" i="30"/>
  <c r="Z49" i="30"/>
  <c r="Y49" i="30"/>
  <c r="X49" i="30"/>
  <c r="W49" i="30"/>
  <c r="V49" i="30"/>
  <c r="U49" i="30"/>
  <c r="T49" i="30"/>
  <c r="R49" i="30"/>
  <c r="Q49" i="30"/>
  <c r="P49" i="30"/>
  <c r="O49" i="30"/>
  <c r="N49" i="30"/>
  <c r="M49" i="30"/>
  <c r="L49" i="30"/>
  <c r="K49" i="30"/>
  <c r="J49" i="30"/>
  <c r="I49" i="30"/>
  <c r="G49" i="30"/>
  <c r="F49" i="30"/>
  <c r="E49" i="30"/>
  <c r="C49" i="30"/>
  <c r="AA48" i="30"/>
  <c r="Z48" i="30"/>
  <c r="Y48" i="30"/>
  <c r="X48" i="30"/>
  <c r="W48" i="30"/>
  <c r="U48" i="30"/>
  <c r="T48" i="30"/>
  <c r="V48" i="30" s="1"/>
  <c r="S48" i="30"/>
  <c r="R48" i="30"/>
  <c r="Q48" i="30"/>
  <c r="P48" i="30"/>
  <c r="O48" i="30"/>
  <c r="N48" i="30"/>
  <c r="M48" i="30"/>
  <c r="L48" i="30"/>
  <c r="K48" i="30"/>
  <c r="J48" i="30"/>
  <c r="I48" i="30"/>
  <c r="G48" i="30"/>
  <c r="F48" i="30"/>
  <c r="E48" i="30"/>
  <c r="C48" i="30"/>
  <c r="AA47" i="30"/>
  <c r="Z47" i="30"/>
  <c r="Y47" i="30"/>
  <c r="X47" i="30"/>
  <c r="W47" i="30"/>
  <c r="V47" i="30"/>
  <c r="U47" i="30"/>
  <c r="T47" i="30"/>
  <c r="R47" i="30"/>
  <c r="Q47" i="30"/>
  <c r="P47" i="30"/>
  <c r="O47" i="30"/>
  <c r="N47" i="30"/>
  <c r="M47" i="30"/>
  <c r="L47" i="30"/>
  <c r="K47" i="30"/>
  <c r="J47" i="30"/>
  <c r="I47" i="30"/>
  <c r="G47" i="30"/>
  <c r="F47" i="30"/>
  <c r="E47" i="30"/>
  <c r="C47" i="30"/>
  <c r="AC46" i="30"/>
  <c r="AB46" i="30"/>
  <c r="AA46" i="30"/>
  <c r="Z46" i="30"/>
  <c r="Y46" i="30"/>
  <c r="X46" i="30"/>
  <c r="W46" i="30"/>
  <c r="V46" i="30"/>
  <c r="U46" i="30"/>
  <c r="T46" i="30"/>
  <c r="R46" i="30"/>
  <c r="Q46" i="30"/>
  <c r="P46" i="30"/>
  <c r="O46" i="30"/>
  <c r="N46" i="30"/>
  <c r="M46" i="30"/>
  <c r="L46" i="30"/>
  <c r="K46" i="30"/>
  <c r="J46" i="30"/>
  <c r="I46" i="30"/>
  <c r="G46" i="30"/>
  <c r="F46" i="30"/>
  <c r="E46" i="30"/>
  <c r="C46" i="30"/>
  <c r="AA45" i="30"/>
  <c r="Z45" i="30"/>
  <c r="Y45" i="30"/>
  <c r="X45" i="30"/>
  <c r="W45" i="30"/>
  <c r="U45" i="30"/>
  <c r="T45" i="30"/>
  <c r="V45" i="30" s="1"/>
  <c r="R45" i="30"/>
  <c r="Q45" i="30"/>
  <c r="P45" i="30"/>
  <c r="O45" i="30"/>
  <c r="N45" i="30"/>
  <c r="M45" i="30"/>
  <c r="L45" i="30"/>
  <c r="K45" i="30"/>
  <c r="J45" i="30"/>
  <c r="I45" i="30"/>
  <c r="G45" i="30"/>
  <c r="F45" i="30"/>
  <c r="E45" i="30"/>
  <c r="C45" i="30"/>
  <c r="B45" i="30"/>
  <c r="AA44" i="30"/>
  <c r="Z44" i="30"/>
  <c r="Y44" i="30"/>
  <c r="X44" i="30"/>
  <c r="W44" i="30"/>
  <c r="V44" i="30"/>
  <c r="U44" i="30"/>
  <c r="T44" i="30"/>
  <c r="R44" i="30"/>
  <c r="Q44" i="30"/>
  <c r="P44" i="30"/>
  <c r="O44" i="30"/>
  <c r="N44" i="30"/>
  <c r="M44" i="30"/>
  <c r="L44" i="30"/>
  <c r="K44" i="30"/>
  <c r="J44" i="30"/>
  <c r="I44" i="30"/>
  <c r="G44" i="30"/>
  <c r="F44" i="30"/>
  <c r="E44" i="30"/>
  <c r="C44" i="30"/>
  <c r="AA43" i="30"/>
  <c r="Z43" i="30"/>
  <c r="Y43" i="30"/>
  <c r="X43" i="30"/>
  <c r="W43" i="30"/>
  <c r="V43" i="30"/>
  <c r="U43" i="30"/>
  <c r="T43" i="30"/>
  <c r="R43" i="30"/>
  <c r="Q43" i="30"/>
  <c r="P43" i="30"/>
  <c r="O43" i="30"/>
  <c r="N43" i="30"/>
  <c r="M43" i="30"/>
  <c r="L43" i="30"/>
  <c r="K43" i="30"/>
  <c r="J43" i="30"/>
  <c r="I43" i="30"/>
  <c r="G43" i="30"/>
  <c r="F43" i="30"/>
  <c r="E43" i="30"/>
  <c r="C43" i="30"/>
  <c r="AA42" i="30"/>
  <c r="Z42" i="30"/>
  <c r="Y42" i="30"/>
  <c r="X42" i="30"/>
  <c r="W42" i="30"/>
  <c r="U42" i="30"/>
  <c r="T42" i="30"/>
  <c r="V42" i="30" s="1"/>
  <c r="S42" i="30"/>
  <c r="R42" i="30"/>
  <c r="Q42" i="30"/>
  <c r="P42" i="30"/>
  <c r="O42" i="30"/>
  <c r="N42" i="30"/>
  <c r="M42" i="30"/>
  <c r="L42" i="30"/>
  <c r="K42" i="30"/>
  <c r="J42" i="30"/>
  <c r="I42" i="30"/>
  <c r="G42" i="30"/>
  <c r="F42" i="30"/>
  <c r="E42" i="30"/>
  <c r="C42" i="30"/>
  <c r="AA41" i="30"/>
  <c r="Z41" i="30"/>
  <c r="Y41" i="30"/>
  <c r="X41" i="30"/>
  <c r="W41" i="30"/>
  <c r="V41" i="30"/>
  <c r="U41" i="30"/>
  <c r="T41" i="30"/>
  <c r="R41" i="30"/>
  <c r="Q41" i="30"/>
  <c r="P41" i="30"/>
  <c r="O41" i="30"/>
  <c r="N41" i="30"/>
  <c r="M41" i="30"/>
  <c r="L41" i="30"/>
  <c r="K41" i="30"/>
  <c r="J41" i="30"/>
  <c r="I41" i="30"/>
  <c r="G41" i="30"/>
  <c r="F41" i="30"/>
  <c r="E41" i="30"/>
  <c r="C41" i="30"/>
  <c r="AB40" i="30"/>
  <c r="AA40" i="30"/>
  <c r="Z40" i="30"/>
  <c r="Y40" i="30"/>
  <c r="X40" i="30"/>
  <c r="W40" i="30"/>
  <c r="V40" i="30"/>
  <c r="U40" i="30"/>
  <c r="T40" i="30"/>
  <c r="R40" i="30"/>
  <c r="Q40" i="30"/>
  <c r="P40" i="30"/>
  <c r="O40" i="30"/>
  <c r="N40" i="30"/>
  <c r="M40" i="30"/>
  <c r="L40" i="30"/>
  <c r="K40" i="30"/>
  <c r="J40" i="30"/>
  <c r="I40" i="30"/>
  <c r="G40" i="30"/>
  <c r="F40" i="30"/>
  <c r="E40" i="30"/>
  <c r="C40" i="30"/>
  <c r="B40" i="30"/>
  <c r="AA39" i="30"/>
  <c r="Z39" i="30"/>
  <c r="Y39" i="30"/>
  <c r="X39" i="30"/>
  <c r="W39" i="30"/>
  <c r="U39" i="30"/>
  <c r="T39" i="30"/>
  <c r="V39" i="30" s="1"/>
  <c r="S39" i="30"/>
  <c r="R39" i="30"/>
  <c r="R51" i="30" s="1"/>
  <c r="Q39" i="30"/>
  <c r="Q51" i="30" s="1"/>
  <c r="P39" i="30"/>
  <c r="P51" i="30" s="1"/>
  <c r="O39" i="30"/>
  <c r="O51" i="30" s="1"/>
  <c r="N39" i="30"/>
  <c r="N51" i="30" s="1"/>
  <c r="M39" i="30"/>
  <c r="M51" i="30" s="1"/>
  <c r="L39" i="30"/>
  <c r="L51" i="30" s="1"/>
  <c r="K39" i="30"/>
  <c r="K51" i="30" s="1"/>
  <c r="J39" i="30"/>
  <c r="J51" i="30" s="1"/>
  <c r="I39" i="30"/>
  <c r="I51" i="30" s="1"/>
  <c r="G39" i="30"/>
  <c r="G51" i="30" s="1"/>
  <c r="F39" i="30"/>
  <c r="F51" i="30" s="1"/>
  <c r="E39" i="30"/>
  <c r="E51" i="30" s="1"/>
  <c r="C39" i="30"/>
  <c r="C51" i="30" s="1"/>
  <c r="B51" i="30" s="1"/>
  <c r="AA34" i="30"/>
  <c r="Z34" i="30"/>
  <c r="Y34" i="30"/>
  <c r="X34" i="30"/>
  <c r="W34" i="30"/>
  <c r="U34" i="30"/>
  <c r="T34" i="30"/>
  <c r="R34" i="30"/>
  <c r="Q34" i="30"/>
  <c r="P34" i="30"/>
  <c r="O34" i="30"/>
  <c r="N34" i="30"/>
  <c r="M34" i="30"/>
  <c r="L34" i="30"/>
  <c r="K34" i="30"/>
  <c r="J34" i="30"/>
  <c r="I34" i="30"/>
  <c r="G34" i="30"/>
  <c r="F34" i="30"/>
  <c r="E34" i="30"/>
  <c r="C34" i="30"/>
  <c r="B34" i="30"/>
  <c r="AC33" i="30"/>
  <c r="D33" i="30" s="1"/>
  <c r="H33" i="30" s="1"/>
  <c r="AB33" i="30"/>
  <c r="V33" i="30"/>
  <c r="S33" i="30"/>
  <c r="B33" i="30"/>
  <c r="AC32" i="30"/>
  <c r="AB32" i="30"/>
  <c r="V32" i="30"/>
  <c r="S32" i="30"/>
  <c r="D32" i="30"/>
  <c r="H32" i="30" s="1"/>
  <c r="B32" i="30"/>
  <c r="B49" i="30" s="1"/>
  <c r="AC31" i="30"/>
  <c r="D31" i="30" s="1"/>
  <c r="H31" i="30" s="1"/>
  <c r="AB31" i="30"/>
  <c r="V31" i="30"/>
  <c r="S31" i="30"/>
  <c r="B31" i="30"/>
  <c r="AC30" i="30"/>
  <c r="AB30" i="30"/>
  <c r="V30" i="30"/>
  <c r="S30" i="30"/>
  <c r="D30" i="30"/>
  <c r="H30" i="30" s="1"/>
  <c r="B30" i="30"/>
  <c r="AC29" i="30"/>
  <c r="AB29" i="30"/>
  <c r="V29" i="30"/>
  <c r="S29" i="30"/>
  <c r="D29" i="30"/>
  <c r="H29" i="30" s="1"/>
  <c r="B29" i="30"/>
  <c r="AC28" i="30"/>
  <c r="D28" i="30" s="1"/>
  <c r="H28" i="30" s="1"/>
  <c r="AB28" i="30"/>
  <c r="V28" i="30"/>
  <c r="S28" i="30"/>
  <c r="S45" i="30" s="1"/>
  <c r="B28" i="30"/>
  <c r="AC27" i="30"/>
  <c r="AB27" i="30"/>
  <c r="V27" i="30"/>
  <c r="S27" i="30"/>
  <c r="D27" i="30"/>
  <c r="H27" i="30" s="1"/>
  <c r="B27" i="30"/>
  <c r="B44" i="30" s="1"/>
  <c r="AC26" i="30"/>
  <c r="D26" i="30" s="1"/>
  <c r="AB26" i="30"/>
  <c r="AB43" i="30" s="1"/>
  <c r="V26" i="30"/>
  <c r="S26" i="30"/>
  <c r="B26" i="30"/>
  <c r="AC25" i="30"/>
  <c r="AB25" i="30"/>
  <c r="V25" i="30"/>
  <c r="S25" i="30"/>
  <c r="D25" i="30"/>
  <c r="H25" i="30" s="1"/>
  <c r="B25" i="30"/>
  <c r="B42" i="30" s="1"/>
  <c r="AC24" i="30"/>
  <c r="D24" i="30" s="1"/>
  <c r="H24" i="30" s="1"/>
  <c r="AB24" i="30"/>
  <c r="V24" i="30"/>
  <c r="S24" i="30"/>
  <c r="B24" i="30"/>
  <c r="AC23" i="30"/>
  <c r="AB23" i="30"/>
  <c r="AB34" i="30" s="1"/>
  <c r="V23" i="30"/>
  <c r="S23" i="30"/>
  <c r="S34" i="30" s="1"/>
  <c r="H23" i="30"/>
  <c r="D23" i="30"/>
  <c r="B23" i="30"/>
  <c r="AC22" i="30"/>
  <c r="AC34" i="30" s="1"/>
  <c r="AB22" i="30"/>
  <c r="V22" i="30"/>
  <c r="V34" i="30" s="1"/>
  <c r="S22" i="30"/>
  <c r="H22" i="30"/>
  <c r="D22" i="30"/>
  <c r="B22" i="30"/>
  <c r="AA17" i="30"/>
  <c r="AA51" i="30" s="1"/>
  <c r="Z17" i="30"/>
  <c r="Z51" i="30" s="1"/>
  <c r="Y17" i="30"/>
  <c r="Y51" i="30" s="1"/>
  <c r="X17" i="30"/>
  <c r="X51" i="30" s="1"/>
  <c r="W17" i="30"/>
  <c r="W51" i="30" s="1"/>
  <c r="U17" i="30"/>
  <c r="T17" i="30"/>
  <c r="T51" i="30" s="1"/>
  <c r="V51" i="30" s="1"/>
  <c r="R17" i="30"/>
  <c r="Q17" i="30"/>
  <c r="P17" i="30"/>
  <c r="O17" i="30"/>
  <c r="N17" i="30"/>
  <c r="M17" i="30"/>
  <c r="L17" i="30"/>
  <c r="K17" i="30"/>
  <c r="J17" i="30"/>
  <c r="I17" i="30"/>
  <c r="G17" i="30"/>
  <c r="F17" i="30"/>
  <c r="E17" i="30"/>
  <c r="C17" i="30"/>
  <c r="AC16" i="30"/>
  <c r="AC50" i="30" s="1"/>
  <c r="AB16" i="30"/>
  <c r="AB50" i="30" s="1"/>
  <c r="V16" i="30"/>
  <c r="S16" i="30"/>
  <c r="S50" i="30" s="1"/>
  <c r="D16" i="30"/>
  <c r="H16" i="30" s="1"/>
  <c r="B16" i="30"/>
  <c r="AC15" i="30"/>
  <c r="D15" i="30" s="1"/>
  <c r="AB15" i="30"/>
  <c r="AB49" i="30" s="1"/>
  <c r="V15" i="30"/>
  <c r="S15" i="30"/>
  <c r="S49" i="30" s="1"/>
  <c r="B15" i="30"/>
  <c r="AC14" i="30"/>
  <c r="AC48" i="30" s="1"/>
  <c r="AB14" i="30"/>
  <c r="AB48" i="30" s="1"/>
  <c r="V14" i="30"/>
  <c r="S14" i="30"/>
  <c r="D14" i="30"/>
  <c r="B14" i="30"/>
  <c r="B48" i="30" s="1"/>
  <c r="AC13" i="30"/>
  <c r="D13" i="30" s="1"/>
  <c r="AB13" i="30"/>
  <c r="AB17" i="30" s="1"/>
  <c r="AB51" i="30" s="1"/>
  <c r="V13" i="30"/>
  <c r="S13" i="30"/>
  <c r="S47" i="30" s="1"/>
  <c r="B13" i="30"/>
  <c r="B47" i="30" s="1"/>
  <c r="AC12" i="30"/>
  <c r="AB12" i="30"/>
  <c r="V12" i="30"/>
  <c r="S12" i="30"/>
  <c r="S46" i="30" s="1"/>
  <c r="D12" i="30"/>
  <c r="H12" i="30" s="1"/>
  <c r="B12" i="30"/>
  <c r="B46" i="30" s="1"/>
  <c r="AC11" i="30"/>
  <c r="AC45" i="30" s="1"/>
  <c r="AB11" i="30"/>
  <c r="AB45" i="30" s="1"/>
  <c r="V11" i="30"/>
  <c r="S11" i="30"/>
  <c r="B11" i="30"/>
  <c r="AC10" i="30"/>
  <c r="AC44" i="30" s="1"/>
  <c r="AB10" i="30"/>
  <c r="AB44" i="30" s="1"/>
  <c r="V10" i="30"/>
  <c r="S10" i="30"/>
  <c r="S44" i="30" s="1"/>
  <c r="H10" i="30"/>
  <c r="D10" i="30"/>
  <c r="D44" i="30" s="1"/>
  <c r="B10" i="30"/>
  <c r="AC9" i="30"/>
  <c r="AB9" i="30"/>
  <c r="V9" i="30"/>
  <c r="S9" i="30"/>
  <c r="S43" i="30" s="1"/>
  <c r="H9" i="30"/>
  <c r="D9" i="30"/>
  <c r="B9" i="30"/>
  <c r="B43" i="30" s="1"/>
  <c r="AC8" i="30"/>
  <c r="AC42" i="30" s="1"/>
  <c r="AB8" i="30"/>
  <c r="AB42" i="30" s="1"/>
  <c r="V8" i="30"/>
  <c r="S8" i="30"/>
  <c r="B8" i="30"/>
  <c r="AC7" i="30"/>
  <c r="AC41" i="30" s="1"/>
  <c r="AB7" i="30"/>
  <c r="AB41" i="30" s="1"/>
  <c r="V7" i="30"/>
  <c r="S7" i="30"/>
  <c r="S41" i="30" s="1"/>
  <c r="D7" i="30"/>
  <c r="D41" i="30" s="1"/>
  <c r="B7" i="30"/>
  <c r="B41" i="30" s="1"/>
  <c r="AC6" i="30"/>
  <c r="D6" i="30" s="1"/>
  <c r="AB6" i="30"/>
  <c r="V6" i="30"/>
  <c r="S6" i="30"/>
  <c r="B6" i="30"/>
  <c r="AC5" i="30"/>
  <c r="AC39" i="30" s="1"/>
  <c r="AB5" i="30"/>
  <c r="AB39" i="30" s="1"/>
  <c r="V5" i="30"/>
  <c r="V17" i="30" s="1"/>
  <c r="S5" i="30"/>
  <c r="S17" i="30" s="1"/>
  <c r="D5" i="30"/>
  <c r="D39" i="30" s="1"/>
  <c r="B5" i="30"/>
  <c r="B39" i="30" s="1"/>
  <c r="H6" i="30" l="1"/>
  <c r="H40" i="30" s="1"/>
  <c r="D40" i="30"/>
  <c r="H13" i="30"/>
  <c r="H47" i="30" s="1"/>
  <c r="D47" i="30"/>
  <c r="H26" i="30"/>
  <c r="H34" i="30" s="1"/>
  <c r="D43" i="30"/>
  <c r="H43" i="30"/>
  <c r="D49" i="30"/>
  <c r="H15" i="30"/>
  <c r="H49" i="30" s="1"/>
  <c r="H50" i="30"/>
  <c r="D48" i="30"/>
  <c r="D34" i="30"/>
  <c r="H46" i="30"/>
  <c r="H44" i="30"/>
  <c r="AC40" i="30"/>
  <c r="B17" i="30"/>
  <c r="D46" i="30"/>
  <c r="H5" i="30"/>
  <c r="AC17" i="30"/>
  <c r="AC51" i="30" s="1"/>
  <c r="H14" i="30"/>
  <c r="H48" i="30" s="1"/>
  <c r="S40" i="30"/>
  <c r="S51" i="30" s="1"/>
  <c r="H7" i="30"/>
  <c r="H41" i="30" s="1"/>
  <c r="AB47" i="30"/>
  <c r="D50" i="30"/>
  <c r="D11" i="30"/>
  <c r="AC47" i="30"/>
  <c r="AC43" i="30"/>
  <c r="D8" i="30"/>
  <c r="D17" i="30" s="1"/>
  <c r="D45" i="30" l="1"/>
  <c r="H11" i="30"/>
  <c r="H45" i="30" s="1"/>
  <c r="H39" i="30"/>
  <c r="H8" i="30"/>
  <c r="H42" i="30" s="1"/>
  <c r="D42" i="30"/>
  <c r="D51" i="30" s="1"/>
  <c r="H17" i="30" l="1"/>
  <c r="H51" i="30"/>
  <c r="U51" i="28"/>
  <c r="T51" i="28"/>
  <c r="Z50" i="28"/>
  <c r="Y50" i="28"/>
  <c r="X50" i="28"/>
  <c r="W50" i="28"/>
  <c r="V50" i="28"/>
  <c r="U50" i="28"/>
  <c r="T50" i="28"/>
  <c r="R50" i="28"/>
  <c r="Q50" i="28"/>
  <c r="P50" i="28"/>
  <c r="O50" i="28"/>
  <c r="N50" i="28"/>
  <c r="M50" i="28"/>
  <c r="L50" i="28"/>
  <c r="K50" i="28"/>
  <c r="J50" i="28"/>
  <c r="I50" i="28"/>
  <c r="G50" i="28"/>
  <c r="F50" i="28"/>
  <c r="E50" i="28"/>
  <c r="C50" i="28"/>
  <c r="Z49" i="28"/>
  <c r="Y49" i="28"/>
  <c r="X49" i="28"/>
  <c r="W49" i="28"/>
  <c r="V49" i="28"/>
  <c r="U49" i="28"/>
  <c r="T49" i="28"/>
  <c r="R49" i="28"/>
  <c r="Q49" i="28"/>
  <c r="P49" i="28"/>
  <c r="O49" i="28"/>
  <c r="N49" i="28"/>
  <c r="M49" i="28"/>
  <c r="L49" i="28"/>
  <c r="K49" i="28"/>
  <c r="J49" i="28"/>
  <c r="I49" i="28"/>
  <c r="G49" i="28"/>
  <c r="F49" i="28"/>
  <c r="E49" i="28"/>
  <c r="C49" i="28"/>
  <c r="AA48" i="28"/>
  <c r="Z48" i="28"/>
  <c r="Y48" i="28"/>
  <c r="X48" i="28"/>
  <c r="W48" i="28"/>
  <c r="V48" i="28"/>
  <c r="U48" i="28"/>
  <c r="T48" i="28"/>
  <c r="R48" i="28"/>
  <c r="Q48" i="28"/>
  <c r="P48" i="28"/>
  <c r="O48" i="28"/>
  <c r="N48" i="28"/>
  <c r="M48" i="28"/>
  <c r="L48" i="28"/>
  <c r="K48" i="28"/>
  <c r="J48" i="28"/>
  <c r="I48" i="28"/>
  <c r="G48" i="28"/>
  <c r="F48" i="28"/>
  <c r="E48" i="28"/>
  <c r="C48" i="28"/>
  <c r="Z47" i="28"/>
  <c r="Y47" i="28"/>
  <c r="X47" i="28"/>
  <c r="W47" i="28"/>
  <c r="V47" i="28"/>
  <c r="U47" i="28"/>
  <c r="T47" i="28"/>
  <c r="R47" i="28"/>
  <c r="Q47" i="28"/>
  <c r="P47" i="28"/>
  <c r="O47" i="28"/>
  <c r="N47" i="28"/>
  <c r="M47" i="28"/>
  <c r="L47" i="28"/>
  <c r="K47" i="28"/>
  <c r="J47" i="28"/>
  <c r="I47" i="28"/>
  <c r="G47" i="28"/>
  <c r="F47" i="28"/>
  <c r="E47" i="28"/>
  <c r="C47" i="28"/>
  <c r="Z46" i="28"/>
  <c r="Y46" i="28"/>
  <c r="X46" i="28"/>
  <c r="W46" i="28"/>
  <c r="V46" i="28"/>
  <c r="U46" i="28"/>
  <c r="T46" i="28"/>
  <c r="R46" i="28"/>
  <c r="Q46" i="28"/>
  <c r="P46" i="28"/>
  <c r="O46" i="28"/>
  <c r="N46" i="28"/>
  <c r="M46" i="28"/>
  <c r="L46" i="28"/>
  <c r="K46" i="28"/>
  <c r="J46" i="28"/>
  <c r="I46" i="28"/>
  <c r="G46" i="28"/>
  <c r="F46" i="28"/>
  <c r="E46" i="28"/>
  <c r="C46" i="28"/>
  <c r="B46" i="28"/>
  <c r="AB45" i="28"/>
  <c r="Z45" i="28"/>
  <c r="Y45" i="28"/>
  <c r="X45" i="28"/>
  <c r="W45" i="28"/>
  <c r="V45" i="28"/>
  <c r="U45" i="28"/>
  <c r="T45" i="28"/>
  <c r="R45" i="28"/>
  <c r="Q45" i="28"/>
  <c r="P45" i="28"/>
  <c r="O45" i="28"/>
  <c r="N45" i="28"/>
  <c r="M45" i="28"/>
  <c r="L45" i="28"/>
  <c r="K45" i="28"/>
  <c r="J45" i="28"/>
  <c r="I45" i="28"/>
  <c r="G45" i="28"/>
  <c r="F45" i="28"/>
  <c r="E45" i="28"/>
  <c r="C45" i="28"/>
  <c r="B45" i="28"/>
  <c r="Z44" i="28"/>
  <c r="Y44" i="28"/>
  <c r="X44" i="28"/>
  <c r="W44" i="28"/>
  <c r="V44" i="28"/>
  <c r="U44" i="28"/>
  <c r="T44" i="28"/>
  <c r="R44" i="28"/>
  <c r="Q44" i="28"/>
  <c r="P44" i="28"/>
  <c r="O44" i="28"/>
  <c r="N44" i="28"/>
  <c r="M44" i="28"/>
  <c r="L44" i="28"/>
  <c r="K44" i="28"/>
  <c r="J44" i="28"/>
  <c r="I44" i="28"/>
  <c r="G44" i="28"/>
  <c r="F44" i="28"/>
  <c r="E44" i="28"/>
  <c r="C44" i="28"/>
  <c r="B44" i="28"/>
  <c r="Z43" i="28"/>
  <c r="Y43" i="28"/>
  <c r="X43" i="28"/>
  <c r="W43" i="28"/>
  <c r="V43" i="28"/>
  <c r="U43" i="28"/>
  <c r="T43" i="28"/>
  <c r="R43" i="28"/>
  <c r="Q43" i="28"/>
  <c r="P43" i="28"/>
  <c r="O43" i="28"/>
  <c r="N43" i="28"/>
  <c r="M43" i="28"/>
  <c r="L43" i="28"/>
  <c r="K43" i="28"/>
  <c r="J43" i="28"/>
  <c r="I43" i="28"/>
  <c r="G43" i="28"/>
  <c r="F43" i="28"/>
  <c r="E43" i="28"/>
  <c r="C43" i="28"/>
  <c r="B43" i="28"/>
  <c r="Z42" i="28"/>
  <c r="Y42" i="28"/>
  <c r="X42" i="28"/>
  <c r="W42" i="28"/>
  <c r="V42" i="28"/>
  <c r="U42" i="28"/>
  <c r="T42" i="28"/>
  <c r="R42" i="28"/>
  <c r="Q42" i="28"/>
  <c r="P42" i="28"/>
  <c r="O42" i="28"/>
  <c r="N42" i="28"/>
  <c r="M42" i="28"/>
  <c r="L42" i="28"/>
  <c r="K42" i="28"/>
  <c r="J42" i="28"/>
  <c r="I42" i="28"/>
  <c r="G42" i="28"/>
  <c r="F42" i="28"/>
  <c r="E42" i="28"/>
  <c r="C42" i="28"/>
  <c r="B42" i="28"/>
  <c r="Z41" i="28"/>
  <c r="Y41" i="28"/>
  <c r="X41" i="28"/>
  <c r="W41" i="28"/>
  <c r="V41" i="28"/>
  <c r="U41" i="28"/>
  <c r="T41" i="28"/>
  <c r="R41" i="28"/>
  <c r="Q41" i="28"/>
  <c r="P41" i="28"/>
  <c r="O41" i="28"/>
  <c r="N41" i="28"/>
  <c r="M41" i="28"/>
  <c r="L41" i="28"/>
  <c r="K41" i="28"/>
  <c r="J41" i="28"/>
  <c r="I41" i="28"/>
  <c r="G41" i="28"/>
  <c r="F41" i="28"/>
  <c r="E41" i="28"/>
  <c r="D41" i="28"/>
  <c r="C41" i="28"/>
  <c r="B41" i="28"/>
  <c r="Z40" i="28"/>
  <c r="Y40" i="28"/>
  <c r="X40" i="28"/>
  <c r="W40" i="28"/>
  <c r="V40" i="28"/>
  <c r="U40" i="28"/>
  <c r="T40" i="28"/>
  <c r="R40" i="28"/>
  <c r="Q40" i="28"/>
  <c r="P40" i="28"/>
  <c r="O40" i="28"/>
  <c r="N40" i="28"/>
  <c r="M40" i="28"/>
  <c r="L40" i="28"/>
  <c r="K40" i="28"/>
  <c r="J40" i="28"/>
  <c r="I40" i="28"/>
  <c r="G40" i="28"/>
  <c r="F40" i="28"/>
  <c r="E40" i="28"/>
  <c r="C40" i="28"/>
  <c r="B40" i="28"/>
  <c r="Z39" i="28"/>
  <c r="Y39" i="28"/>
  <c r="X39" i="28"/>
  <c r="W39" i="28"/>
  <c r="V39" i="28"/>
  <c r="U39" i="28"/>
  <c r="T39" i="28"/>
  <c r="R39" i="28"/>
  <c r="Q39" i="28"/>
  <c r="P39" i="28"/>
  <c r="O39" i="28"/>
  <c r="O51" i="28" s="1"/>
  <c r="N39" i="28"/>
  <c r="N51" i="28" s="1"/>
  <c r="M39" i="28"/>
  <c r="L39" i="28"/>
  <c r="K39" i="28"/>
  <c r="J39" i="28"/>
  <c r="I39" i="28"/>
  <c r="G39" i="28"/>
  <c r="F39" i="28"/>
  <c r="E39" i="28"/>
  <c r="C39" i="28"/>
  <c r="Z34" i="28"/>
  <c r="Y34" i="28"/>
  <c r="X34" i="28"/>
  <c r="W34" i="28"/>
  <c r="V34" i="28"/>
  <c r="R34" i="28"/>
  <c r="Q34" i="28"/>
  <c r="P34" i="28"/>
  <c r="O34" i="28"/>
  <c r="N34" i="28"/>
  <c r="M34" i="28"/>
  <c r="L34" i="28"/>
  <c r="K34" i="28"/>
  <c r="J34" i="28"/>
  <c r="I34" i="28"/>
  <c r="B34" i="28" s="1"/>
  <c r="G34" i="28"/>
  <c r="F34" i="28"/>
  <c r="E34" i="28"/>
  <c r="C34" i="28"/>
  <c r="AB33" i="28"/>
  <c r="AA33" i="28"/>
  <c r="S33" i="28"/>
  <c r="D33" i="28"/>
  <c r="H33" i="28" s="1"/>
  <c r="B33" i="28"/>
  <c r="AB32" i="28"/>
  <c r="D32" i="28" s="1"/>
  <c r="AA32" i="28"/>
  <c r="S32" i="28"/>
  <c r="B32" i="28"/>
  <c r="AB31" i="28"/>
  <c r="AA31" i="28"/>
  <c r="S31" i="28"/>
  <c r="S48" i="28" s="1"/>
  <c r="D31" i="28"/>
  <c r="H31" i="28" s="1"/>
  <c r="B31" i="28"/>
  <c r="AB30" i="28"/>
  <c r="D30" i="28" s="1"/>
  <c r="H30" i="28" s="1"/>
  <c r="AA30" i="28"/>
  <c r="S30" i="28"/>
  <c r="B30" i="28"/>
  <c r="AB29" i="28"/>
  <c r="D29" i="28" s="1"/>
  <c r="H29" i="28" s="1"/>
  <c r="AA29" i="28"/>
  <c r="S29" i="28"/>
  <c r="AB28" i="28"/>
  <c r="D28" i="28" s="1"/>
  <c r="H28" i="28" s="1"/>
  <c r="AA28" i="28"/>
  <c r="AA45" i="28" s="1"/>
  <c r="S28" i="28"/>
  <c r="AB27" i="28"/>
  <c r="AA27" i="28"/>
  <c r="S27" i="28"/>
  <c r="D27" i="28"/>
  <c r="H27" i="28" s="1"/>
  <c r="AB26" i="28"/>
  <c r="D26" i="28" s="1"/>
  <c r="H26" i="28" s="1"/>
  <c r="AA26" i="28"/>
  <c r="S26" i="28"/>
  <c r="S43" i="28" s="1"/>
  <c r="AB25" i="28"/>
  <c r="AA25" i="28"/>
  <c r="S25" i="28"/>
  <c r="D25" i="28"/>
  <c r="H25" i="28" s="1"/>
  <c r="AB24" i="28"/>
  <c r="AA24" i="28"/>
  <c r="S24" i="28"/>
  <c r="D24" i="28"/>
  <c r="H24" i="28" s="1"/>
  <c r="AB23" i="28"/>
  <c r="D23" i="28" s="1"/>
  <c r="H23" i="28" s="1"/>
  <c r="AA23" i="28"/>
  <c r="S23" i="28"/>
  <c r="B23" i="28"/>
  <c r="AB22" i="28"/>
  <c r="AA22" i="28"/>
  <c r="S22" i="28"/>
  <c r="B22" i="28"/>
  <c r="Z17" i="28"/>
  <c r="Y17" i="28"/>
  <c r="X17" i="28"/>
  <c r="W17" i="28"/>
  <c r="W51" i="28" s="1"/>
  <c r="V17" i="28"/>
  <c r="V51" i="28" s="1"/>
  <c r="R17" i="28"/>
  <c r="Q17" i="28"/>
  <c r="P17" i="28"/>
  <c r="O17" i="28"/>
  <c r="N17" i="28"/>
  <c r="M17" i="28"/>
  <c r="L17" i="28"/>
  <c r="K17" i="28"/>
  <c r="J17" i="28"/>
  <c r="I17" i="28"/>
  <c r="G17" i="28"/>
  <c r="F17" i="28"/>
  <c r="E17" i="28"/>
  <c r="C17" i="28"/>
  <c r="AB16" i="28"/>
  <c r="AA16" i="28"/>
  <c r="AA50" i="28" s="1"/>
  <c r="S16" i="28"/>
  <c r="S50" i="28" s="1"/>
  <c r="B16" i="28"/>
  <c r="B50" i="28" s="1"/>
  <c r="AB15" i="28"/>
  <c r="AA15" i="28"/>
  <c r="S15" i="28"/>
  <c r="D15" i="28"/>
  <c r="H15" i="28" s="1"/>
  <c r="B15" i="28"/>
  <c r="B49" i="28" s="1"/>
  <c r="AB14" i="28"/>
  <c r="D14" i="28" s="1"/>
  <c r="AA14" i="28"/>
  <c r="S14" i="28"/>
  <c r="B14" i="28"/>
  <c r="B48" i="28" s="1"/>
  <c r="AB13" i="28"/>
  <c r="AB47" i="28" s="1"/>
  <c r="AA13" i="28"/>
  <c r="S13" i="28"/>
  <c r="S47" i="28" s="1"/>
  <c r="B13" i="28"/>
  <c r="B47" i="28" s="1"/>
  <c r="AB12" i="28"/>
  <c r="AB46" i="28" s="1"/>
  <c r="AA12" i="28"/>
  <c r="AA46" i="28" s="1"/>
  <c r="S12" i="28"/>
  <c r="S46" i="28" s="1"/>
  <c r="AB11" i="28"/>
  <c r="AA11" i="28"/>
  <c r="S11" i="28"/>
  <c r="S45" i="28" s="1"/>
  <c r="D11" i="28"/>
  <c r="AB10" i="28"/>
  <c r="D10" i="28" s="1"/>
  <c r="AA10" i="28"/>
  <c r="AA44" i="28" s="1"/>
  <c r="S10" i="28"/>
  <c r="S44" i="28" s="1"/>
  <c r="AB9" i="28"/>
  <c r="AA9" i="28"/>
  <c r="S9" i="28"/>
  <c r="D9" i="28"/>
  <c r="AB8" i="28"/>
  <c r="AB42" i="28" s="1"/>
  <c r="AA8" i="28"/>
  <c r="S8" i="28"/>
  <c r="D8" i="28"/>
  <c r="D42" i="28" s="1"/>
  <c r="AB7" i="28"/>
  <c r="AB41" i="28" s="1"/>
  <c r="AA7" i="28"/>
  <c r="S7" i="28"/>
  <c r="D7" i="28"/>
  <c r="H7" i="28" s="1"/>
  <c r="AB6" i="28"/>
  <c r="AA6" i="28"/>
  <c r="S6" i="28"/>
  <c r="S40" i="28" s="1"/>
  <c r="H6" i="28"/>
  <c r="H40" i="28" s="1"/>
  <c r="D6" i="28"/>
  <c r="B6" i="28"/>
  <c r="AB5" i="28"/>
  <c r="AB39" i="28" s="1"/>
  <c r="AA5" i="28"/>
  <c r="AA39" i="28" s="1"/>
  <c r="S5" i="28"/>
  <c r="B5" i="28"/>
  <c r="B39" i="28" s="1"/>
  <c r="B5" i="26"/>
  <c r="H5" i="26"/>
  <c r="S5" i="26"/>
  <c r="AA5" i="26"/>
  <c r="AB5" i="26"/>
  <c r="B6" i="26"/>
  <c r="B40" i="26" s="1"/>
  <c r="H6" i="26"/>
  <c r="S6" i="26"/>
  <c r="AA6" i="26"/>
  <c r="AB6" i="26"/>
  <c r="B7" i="26"/>
  <c r="S7" i="26"/>
  <c r="AA7" i="26"/>
  <c r="AB7" i="26"/>
  <c r="D7" i="26" s="1"/>
  <c r="H7" i="26" s="1"/>
  <c r="B8" i="26"/>
  <c r="H8" i="26"/>
  <c r="H42" i="26" s="1"/>
  <c r="S8" i="26"/>
  <c r="AA8" i="26"/>
  <c r="AB8" i="26"/>
  <c r="B9" i="26"/>
  <c r="H9" i="26"/>
  <c r="S9" i="26"/>
  <c r="AA9" i="26"/>
  <c r="AB9" i="26"/>
  <c r="B10" i="26"/>
  <c r="S10" i="26"/>
  <c r="AA10" i="26"/>
  <c r="AA44" i="26" s="1"/>
  <c r="AB10" i="26"/>
  <c r="AB44" i="26" s="1"/>
  <c r="B11" i="26"/>
  <c r="B45" i="26" s="1"/>
  <c r="H11" i="26"/>
  <c r="S11" i="26"/>
  <c r="AA11" i="26"/>
  <c r="AB11" i="26"/>
  <c r="AB45" i="26" s="1"/>
  <c r="B12" i="26"/>
  <c r="H12" i="26"/>
  <c r="S12" i="26"/>
  <c r="AA12" i="26"/>
  <c r="AB12" i="26"/>
  <c r="B13" i="26"/>
  <c r="H13" i="26"/>
  <c r="H47" i="26" s="1"/>
  <c r="S13" i="26"/>
  <c r="S47" i="26" s="1"/>
  <c r="AA13" i="26"/>
  <c r="AB13" i="26"/>
  <c r="B14" i="26"/>
  <c r="S14" i="26"/>
  <c r="S48" i="26" s="1"/>
  <c r="AA14" i="26"/>
  <c r="AB14" i="26"/>
  <c r="D14" i="26" s="1"/>
  <c r="B15" i="26"/>
  <c r="H15" i="26"/>
  <c r="S15" i="26"/>
  <c r="AA15" i="26"/>
  <c r="AA49" i="26" s="1"/>
  <c r="AB15" i="26"/>
  <c r="AB49" i="26" s="1"/>
  <c r="B16" i="26"/>
  <c r="B50" i="26" s="1"/>
  <c r="H16" i="26"/>
  <c r="S16" i="26"/>
  <c r="AA16" i="26"/>
  <c r="AB16" i="26"/>
  <c r="AB50" i="26" s="1"/>
  <c r="C17" i="26"/>
  <c r="E17" i="26"/>
  <c r="F17" i="26"/>
  <c r="G17" i="26"/>
  <c r="I17" i="26"/>
  <c r="J17" i="26"/>
  <c r="K17" i="26"/>
  <c r="L17" i="26"/>
  <c r="M17" i="26"/>
  <c r="N17" i="26"/>
  <c r="O17" i="26"/>
  <c r="P17" i="26"/>
  <c r="Q17" i="26"/>
  <c r="R17" i="26"/>
  <c r="T17" i="26"/>
  <c r="U17" i="26"/>
  <c r="U51" i="26" s="1"/>
  <c r="V17" i="26"/>
  <c r="W17" i="26"/>
  <c r="X17" i="26"/>
  <c r="Y17" i="26"/>
  <c r="Z17" i="26"/>
  <c r="B22" i="26"/>
  <c r="H22" i="26"/>
  <c r="S22" i="26"/>
  <c r="S39" i="26" s="1"/>
  <c r="AA22" i="26"/>
  <c r="AB22" i="26"/>
  <c r="B23" i="26"/>
  <c r="H23" i="26"/>
  <c r="H40" i="26" s="1"/>
  <c r="S23" i="26"/>
  <c r="AA23" i="26"/>
  <c r="AB23" i="26"/>
  <c r="B24" i="26"/>
  <c r="H24" i="26"/>
  <c r="S24" i="26"/>
  <c r="AA24" i="26"/>
  <c r="AB24" i="26"/>
  <c r="AB41" i="26" s="1"/>
  <c r="B25" i="26"/>
  <c r="H25" i="26"/>
  <c r="S25" i="26"/>
  <c r="AA25" i="26"/>
  <c r="AB25" i="26"/>
  <c r="B26" i="26"/>
  <c r="H26" i="26"/>
  <c r="S26" i="26"/>
  <c r="AA26" i="26"/>
  <c r="AB26" i="26"/>
  <c r="B27" i="26"/>
  <c r="H27" i="26"/>
  <c r="S27" i="26"/>
  <c r="S44" i="26" s="1"/>
  <c r="AA27" i="26"/>
  <c r="AB27" i="26"/>
  <c r="B28" i="26"/>
  <c r="H28" i="26"/>
  <c r="S28" i="26"/>
  <c r="AA28" i="26"/>
  <c r="AB28" i="26"/>
  <c r="B29" i="26"/>
  <c r="H29" i="26"/>
  <c r="H46" i="26" s="1"/>
  <c r="S29" i="26"/>
  <c r="AA29" i="26"/>
  <c r="AA46" i="26" s="1"/>
  <c r="AB29" i="26"/>
  <c r="AB46" i="26" s="1"/>
  <c r="B30" i="26"/>
  <c r="H30" i="26"/>
  <c r="S30" i="26"/>
  <c r="AA30" i="26"/>
  <c r="AB30" i="26"/>
  <c r="AB47" i="26" s="1"/>
  <c r="B31" i="26"/>
  <c r="H31" i="26"/>
  <c r="S31" i="26"/>
  <c r="AA31" i="26"/>
  <c r="AB31" i="26"/>
  <c r="B32" i="26"/>
  <c r="B49" i="26" s="1"/>
  <c r="H32" i="26"/>
  <c r="S32" i="26"/>
  <c r="S49" i="26" s="1"/>
  <c r="AA32" i="26"/>
  <c r="AB32" i="26"/>
  <c r="B33" i="26"/>
  <c r="H33" i="26"/>
  <c r="S33" i="26"/>
  <c r="S50" i="26" s="1"/>
  <c r="AA33" i="26"/>
  <c r="AA50" i="26" s="1"/>
  <c r="AB33" i="26"/>
  <c r="C34" i="26"/>
  <c r="B34" i="26" s="1"/>
  <c r="D34" i="26"/>
  <c r="E34" i="26"/>
  <c r="F34" i="26"/>
  <c r="G34" i="26"/>
  <c r="I34" i="26"/>
  <c r="J34" i="26"/>
  <c r="K34" i="26"/>
  <c r="L34" i="26"/>
  <c r="M34" i="26"/>
  <c r="N34" i="26"/>
  <c r="O34" i="26"/>
  <c r="P34" i="26"/>
  <c r="Q34" i="26"/>
  <c r="R34" i="26"/>
  <c r="T34" i="26"/>
  <c r="U34" i="26"/>
  <c r="V34" i="26"/>
  <c r="W34" i="26"/>
  <c r="X34" i="26"/>
  <c r="Y34" i="26"/>
  <c r="Z34" i="26"/>
  <c r="Z51" i="26" s="1"/>
  <c r="B39" i="26"/>
  <c r="C39" i="26"/>
  <c r="D39" i="26"/>
  <c r="E39" i="26"/>
  <c r="F39" i="26"/>
  <c r="G39" i="26"/>
  <c r="I39" i="26"/>
  <c r="J39" i="26"/>
  <c r="K39" i="26"/>
  <c r="L39" i="26"/>
  <c r="M39" i="26"/>
  <c r="N39" i="26"/>
  <c r="N51" i="26" s="1"/>
  <c r="O39" i="26"/>
  <c r="O51" i="26" s="1"/>
  <c r="P39" i="26"/>
  <c r="Q39" i="26"/>
  <c r="R39" i="26"/>
  <c r="T39" i="26"/>
  <c r="U39" i="26"/>
  <c r="V39" i="26"/>
  <c r="W39" i="26"/>
  <c r="X39" i="26"/>
  <c r="Y39" i="26"/>
  <c r="Z39" i="26"/>
  <c r="AA39" i="26"/>
  <c r="AB39" i="26"/>
  <c r="C40" i="26"/>
  <c r="D40" i="26"/>
  <c r="E40" i="26"/>
  <c r="F40" i="26"/>
  <c r="G40" i="26"/>
  <c r="I40" i="26"/>
  <c r="J40" i="26"/>
  <c r="K40" i="26"/>
  <c r="L40" i="26"/>
  <c r="M40" i="26"/>
  <c r="M51" i="26" s="1"/>
  <c r="N40" i="26"/>
  <c r="O40" i="26"/>
  <c r="P40" i="26"/>
  <c r="Q40" i="26"/>
  <c r="R40" i="26"/>
  <c r="T40" i="26"/>
  <c r="U40" i="26"/>
  <c r="V40" i="26"/>
  <c r="W40" i="26"/>
  <c r="X40" i="26"/>
  <c r="Y40" i="26"/>
  <c r="Z40" i="26"/>
  <c r="C41" i="26"/>
  <c r="C51" i="26" s="1"/>
  <c r="E41" i="26"/>
  <c r="F41" i="26"/>
  <c r="G41" i="26"/>
  <c r="I41" i="26"/>
  <c r="J41" i="26"/>
  <c r="K41" i="26"/>
  <c r="L41" i="26"/>
  <c r="M41" i="26"/>
  <c r="N41" i="26"/>
  <c r="O41" i="26"/>
  <c r="P41" i="26"/>
  <c r="P51" i="26" s="1"/>
  <c r="Q41" i="26"/>
  <c r="R41" i="26"/>
  <c r="S41" i="26"/>
  <c r="T41" i="26"/>
  <c r="U41" i="26"/>
  <c r="V41" i="26"/>
  <c r="W41" i="26"/>
  <c r="X41" i="26"/>
  <c r="Y41" i="26"/>
  <c r="Z41" i="26"/>
  <c r="C42" i="26"/>
  <c r="D42" i="26"/>
  <c r="E42" i="26"/>
  <c r="F42" i="26"/>
  <c r="G42" i="26"/>
  <c r="I42" i="26"/>
  <c r="J42" i="26"/>
  <c r="K42" i="26"/>
  <c r="L42" i="26"/>
  <c r="M42" i="26"/>
  <c r="N42" i="26"/>
  <c r="O42" i="26"/>
  <c r="P42" i="26"/>
  <c r="Q42" i="26"/>
  <c r="R42" i="26"/>
  <c r="T42" i="26"/>
  <c r="U42" i="26"/>
  <c r="V42" i="26"/>
  <c r="W42" i="26"/>
  <c r="X42" i="26"/>
  <c r="Y42" i="26"/>
  <c r="Z42" i="26"/>
  <c r="AA42" i="26"/>
  <c r="AB42" i="26"/>
  <c r="B43" i="26"/>
  <c r="C43" i="26"/>
  <c r="D43" i="26"/>
  <c r="E43" i="26"/>
  <c r="F43" i="26"/>
  <c r="G43" i="26"/>
  <c r="I43" i="26"/>
  <c r="J43" i="26"/>
  <c r="K43" i="26"/>
  <c r="L43" i="26"/>
  <c r="M43" i="26"/>
  <c r="N43" i="26"/>
  <c r="O43" i="26"/>
  <c r="P43" i="26"/>
  <c r="Q43" i="26"/>
  <c r="R43" i="26"/>
  <c r="T43" i="26"/>
  <c r="U43" i="26"/>
  <c r="V43" i="26"/>
  <c r="W43" i="26"/>
  <c r="X43" i="26"/>
  <c r="Y43" i="26"/>
  <c r="Z43" i="26"/>
  <c r="AA43" i="26"/>
  <c r="AB43" i="26"/>
  <c r="C44" i="26"/>
  <c r="E44" i="26"/>
  <c r="F44" i="26"/>
  <c r="G44" i="26"/>
  <c r="I44" i="26"/>
  <c r="J44" i="26"/>
  <c r="K44" i="26"/>
  <c r="L44" i="26"/>
  <c r="M44" i="26"/>
  <c r="N44" i="26"/>
  <c r="O44" i="26"/>
  <c r="P44" i="26"/>
  <c r="Q44" i="26"/>
  <c r="R44" i="26"/>
  <c r="T44" i="26"/>
  <c r="U44" i="26"/>
  <c r="V44" i="26"/>
  <c r="W44" i="26"/>
  <c r="X44" i="26"/>
  <c r="Y44" i="26"/>
  <c r="Z44" i="26"/>
  <c r="C45" i="26"/>
  <c r="D45" i="26"/>
  <c r="E45" i="26"/>
  <c r="F45" i="26"/>
  <c r="G45" i="26"/>
  <c r="H45" i="26"/>
  <c r="I45" i="26"/>
  <c r="J45" i="26"/>
  <c r="K45" i="26"/>
  <c r="L45" i="26"/>
  <c r="M45" i="26"/>
  <c r="N45" i="26"/>
  <c r="O45" i="26"/>
  <c r="P45" i="26"/>
  <c r="Q45" i="26"/>
  <c r="R45" i="26"/>
  <c r="T45" i="26"/>
  <c r="U45" i="26"/>
  <c r="V45" i="26"/>
  <c r="W45" i="26"/>
  <c r="X45" i="26"/>
  <c r="Y45" i="26"/>
  <c r="Z45" i="26"/>
  <c r="B46" i="26"/>
  <c r="C46" i="26"/>
  <c r="D46" i="26"/>
  <c r="E46" i="26"/>
  <c r="F46" i="26"/>
  <c r="G46" i="26"/>
  <c r="I46" i="26"/>
  <c r="J46" i="26"/>
  <c r="K46" i="26"/>
  <c r="L46" i="26"/>
  <c r="M46" i="26"/>
  <c r="N46" i="26"/>
  <c r="O46" i="26"/>
  <c r="P46" i="26"/>
  <c r="Q46" i="26"/>
  <c r="R46" i="26"/>
  <c r="S46" i="26"/>
  <c r="T46" i="26"/>
  <c r="U46" i="26"/>
  <c r="V46" i="26"/>
  <c r="W46" i="26"/>
  <c r="X46" i="26"/>
  <c r="Y46" i="26"/>
  <c r="Z46" i="26"/>
  <c r="C47" i="26"/>
  <c r="D47" i="26"/>
  <c r="E47" i="26"/>
  <c r="F47" i="26"/>
  <c r="G47" i="26"/>
  <c r="I47" i="26"/>
  <c r="J47" i="26"/>
  <c r="K47" i="26"/>
  <c r="L47" i="26"/>
  <c r="M47" i="26"/>
  <c r="N47" i="26"/>
  <c r="O47" i="26"/>
  <c r="P47" i="26"/>
  <c r="Q47" i="26"/>
  <c r="R47" i="26"/>
  <c r="T47" i="26"/>
  <c r="U47" i="26"/>
  <c r="V47" i="26"/>
  <c r="W47" i="26"/>
  <c r="X47" i="26"/>
  <c r="Y47" i="26"/>
  <c r="Z47" i="26"/>
  <c r="AA47" i="26"/>
  <c r="C48" i="26"/>
  <c r="E48" i="26"/>
  <c r="F48" i="26"/>
  <c r="G48" i="26"/>
  <c r="I48" i="26"/>
  <c r="J48" i="26"/>
  <c r="K48" i="26"/>
  <c r="L48" i="26"/>
  <c r="M48" i="26"/>
  <c r="N48" i="26"/>
  <c r="O48" i="26"/>
  <c r="P48" i="26"/>
  <c r="Q48" i="26"/>
  <c r="R48" i="26"/>
  <c r="T48" i="26"/>
  <c r="U48" i="26"/>
  <c r="V48" i="26"/>
  <c r="W48" i="26"/>
  <c r="X48" i="26"/>
  <c r="Y48" i="26"/>
  <c r="Z48" i="26"/>
  <c r="C49" i="26"/>
  <c r="D49" i="26"/>
  <c r="E49" i="26"/>
  <c r="F49" i="26"/>
  <c r="G49" i="26"/>
  <c r="H49" i="26"/>
  <c r="I49" i="26"/>
  <c r="J49" i="26"/>
  <c r="K49" i="26"/>
  <c r="L49" i="26"/>
  <c r="M49" i="26"/>
  <c r="N49" i="26"/>
  <c r="O49" i="26"/>
  <c r="P49" i="26"/>
  <c r="Q49" i="26"/>
  <c r="R49" i="26"/>
  <c r="T49" i="26"/>
  <c r="U49" i="26"/>
  <c r="V49" i="26"/>
  <c r="W49" i="26"/>
  <c r="X49" i="26"/>
  <c r="Y49" i="26"/>
  <c r="Z49" i="26"/>
  <c r="C50" i="26"/>
  <c r="D50" i="26"/>
  <c r="E50" i="26"/>
  <c r="F50" i="26"/>
  <c r="G50" i="26"/>
  <c r="I50" i="26"/>
  <c r="J50" i="26"/>
  <c r="K50" i="26"/>
  <c r="L50" i="26"/>
  <c r="M50" i="26"/>
  <c r="N50" i="26"/>
  <c r="O50" i="26"/>
  <c r="P50" i="26"/>
  <c r="Q50" i="26"/>
  <c r="R50" i="26"/>
  <c r="T50" i="26"/>
  <c r="U50" i="26"/>
  <c r="V50" i="26"/>
  <c r="W50" i="26"/>
  <c r="X50" i="26"/>
  <c r="Y50" i="26"/>
  <c r="Z50" i="26"/>
  <c r="W51" i="26"/>
  <c r="X51" i="26"/>
  <c r="Y51" i="26"/>
  <c r="G51" i="26" l="1"/>
  <c r="B42" i="26"/>
  <c r="AA34" i="26"/>
  <c r="S43" i="26"/>
  <c r="B41" i="26"/>
  <c r="S17" i="28"/>
  <c r="S39" i="28"/>
  <c r="S51" i="28" s="1"/>
  <c r="I51" i="28"/>
  <c r="AB49" i="28"/>
  <c r="B44" i="26"/>
  <c r="AA41" i="26"/>
  <c r="H34" i="26"/>
  <c r="B48" i="26"/>
  <c r="AA45" i="26"/>
  <c r="AA40" i="26"/>
  <c r="S42" i="28"/>
  <c r="AB50" i="28"/>
  <c r="AB34" i="28"/>
  <c r="K51" i="28"/>
  <c r="Q51" i="26"/>
  <c r="D43" i="28"/>
  <c r="F51" i="26"/>
  <c r="H43" i="26"/>
  <c r="J51" i="28"/>
  <c r="AA48" i="26"/>
  <c r="S45" i="26"/>
  <c r="S40" i="26"/>
  <c r="B17" i="28"/>
  <c r="AA42" i="28"/>
  <c r="L51" i="28"/>
  <c r="R51" i="26"/>
  <c r="AB40" i="26"/>
  <c r="AA34" i="28"/>
  <c r="E51" i="26"/>
  <c r="H50" i="26"/>
  <c r="D40" i="28"/>
  <c r="M51" i="28"/>
  <c r="AA43" i="28"/>
  <c r="X51" i="28"/>
  <c r="P51" i="28"/>
  <c r="L51" i="26"/>
  <c r="AA40" i="28"/>
  <c r="K51" i="26"/>
  <c r="V51" i="26"/>
  <c r="AB43" i="28"/>
  <c r="D13" i="28"/>
  <c r="S49" i="28"/>
  <c r="Y51" i="28"/>
  <c r="C51" i="28"/>
  <c r="Q51" i="28"/>
  <c r="H41" i="28"/>
  <c r="AA49" i="28"/>
  <c r="Z51" i="28"/>
  <c r="E51" i="28"/>
  <c r="R51" i="28"/>
  <c r="I51" i="26"/>
  <c r="B51" i="26" s="1"/>
  <c r="S34" i="26"/>
  <c r="T51" i="26"/>
  <c r="S41" i="28"/>
  <c r="AA41" i="28"/>
  <c r="F51" i="28"/>
  <c r="J51" i="26"/>
  <c r="B47" i="26"/>
  <c r="AB34" i="26"/>
  <c r="AA47" i="28"/>
  <c r="D22" i="28"/>
  <c r="H22" i="28" s="1"/>
  <c r="H34" i="28" s="1"/>
  <c r="G51" i="28"/>
  <c r="H14" i="28"/>
  <c r="H48" i="28" s="1"/>
  <c r="D48" i="28"/>
  <c r="H32" i="28"/>
  <c r="H49" i="28" s="1"/>
  <c r="D49" i="28"/>
  <c r="H10" i="28"/>
  <c r="H44" i="28" s="1"/>
  <c r="D44" i="28"/>
  <c r="D45" i="28"/>
  <c r="AA17" i="28"/>
  <c r="H8" i="28"/>
  <c r="H42" i="28" s="1"/>
  <c r="AB17" i="28"/>
  <c r="AB51" i="28" s="1"/>
  <c r="S34" i="28"/>
  <c r="AB40" i="28"/>
  <c r="AB44" i="28"/>
  <c r="AB48" i="28"/>
  <c r="H11" i="28"/>
  <c r="H45" i="28" s="1"/>
  <c r="H9" i="28"/>
  <c r="H43" i="28" s="1"/>
  <c r="D5" i="28"/>
  <c r="D12" i="28"/>
  <c r="D16" i="28"/>
  <c r="H14" i="26"/>
  <c r="H48" i="26" s="1"/>
  <c r="D48" i="26"/>
  <c r="H41" i="26"/>
  <c r="S17" i="26"/>
  <c r="S42" i="26"/>
  <c r="S51" i="26" s="1"/>
  <c r="D41" i="26"/>
  <c r="AB17" i="26"/>
  <c r="AA17" i="26"/>
  <c r="H39" i="26"/>
  <c r="B17" i="26"/>
  <c r="D10" i="26"/>
  <c r="D17" i="26" s="1"/>
  <c r="AB48" i="26"/>
  <c r="D47" i="28" l="1"/>
  <c r="H13" i="28"/>
  <c r="H47" i="28" s="1"/>
  <c r="B51" i="28"/>
  <c r="AA51" i="28"/>
  <c r="AA51" i="26"/>
  <c r="D34" i="28"/>
  <c r="AB51" i="26"/>
  <c r="H16" i="28"/>
  <c r="H50" i="28" s="1"/>
  <c r="D50" i="28"/>
  <c r="H12" i="28"/>
  <c r="H46" i="28" s="1"/>
  <c r="D46" i="28"/>
  <c r="D39" i="28"/>
  <c r="H5" i="28"/>
  <c r="D17" i="28"/>
  <c r="D44" i="26"/>
  <c r="D51" i="26" s="1"/>
  <c r="H10" i="26"/>
  <c r="D51" i="28" l="1"/>
  <c r="H39" i="28"/>
  <c r="H51" i="28" s="1"/>
  <c r="H17" i="28"/>
  <c r="H44" i="26"/>
  <c r="H51" i="26" s="1"/>
  <c r="H17" i="26"/>
  <c r="Z50" i="25" l="1"/>
  <c r="Y50" i="25"/>
  <c r="X50" i="25"/>
  <c r="W50" i="25"/>
  <c r="V50" i="25"/>
  <c r="U50" i="25"/>
  <c r="T50" i="25"/>
  <c r="R50" i="25"/>
  <c r="Q50" i="25"/>
  <c r="P50" i="25"/>
  <c r="O50" i="25"/>
  <c r="N50" i="25"/>
  <c r="M50" i="25"/>
  <c r="L50" i="25"/>
  <c r="K50" i="25"/>
  <c r="J50" i="25"/>
  <c r="I50" i="25"/>
  <c r="G50" i="25"/>
  <c r="F50" i="25"/>
  <c r="E50" i="25"/>
  <c r="C50" i="25"/>
  <c r="Z49" i="25"/>
  <c r="Y49" i="25"/>
  <c r="X49" i="25"/>
  <c r="W49" i="25"/>
  <c r="V49" i="25"/>
  <c r="U49" i="25"/>
  <c r="T49" i="25"/>
  <c r="R49" i="25"/>
  <c r="Q49" i="25"/>
  <c r="P49" i="25"/>
  <c r="O49" i="25"/>
  <c r="N49" i="25"/>
  <c r="M49" i="25"/>
  <c r="L49" i="25"/>
  <c r="K49" i="25"/>
  <c r="J49" i="25"/>
  <c r="G49" i="25"/>
  <c r="F49" i="25"/>
  <c r="E49" i="25"/>
  <c r="C49" i="25"/>
  <c r="Z48" i="25"/>
  <c r="Y48" i="25"/>
  <c r="X48" i="25"/>
  <c r="W48" i="25"/>
  <c r="V48" i="25"/>
  <c r="U48" i="25"/>
  <c r="T48" i="25"/>
  <c r="R48" i="25"/>
  <c r="Q48" i="25"/>
  <c r="P48" i="25"/>
  <c r="O48" i="25"/>
  <c r="N48" i="25"/>
  <c r="M48" i="25"/>
  <c r="L48" i="25"/>
  <c r="K48" i="25"/>
  <c r="J48" i="25"/>
  <c r="I48" i="25"/>
  <c r="G48" i="25"/>
  <c r="F48" i="25"/>
  <c r="E48" i="25"/>
  <c r="C48" i="25"/>
  <c r="Z47" i="25"/>
  <c r="Y47" i="25"/>
  <c r="X47" i="25"/>
  <c r="W47" i="25"/>
  <c r="V47" i="25"/>
  <c r="U47" i="25"/>
  <c r="T47" i="25"/>
  <c r="R47" i="25"/>
  <c r="Q47" i="25"/>
  <c r="P47" i="25"/>
  <c r="O47" i="25"/>
  <c r="N47" i="25"/>
  <c r="M47" i="25"/>
  <c r="L47" i="25"/>
  <c r="K47" i="25"/>
  <c r="J47" i="25"/>
  <c r="I47" i="25"/>
  <c r="G47" i="25"/>
  <c r="F47" i="25"/>
  <c r="E47" i="25"/>
  <c r="C47" i="25"/>
  <c r="Z46" i="25"/>
  <c r="Y46" i="25"/>
  <c r="X46" i="25"/>
  <c r="W46" i="25"/>
  <c r="V46" i="25"/>
  <c r="U46" i="25"/>
  <c r="T46" i="25"/>
  <c r="R46" i="25"/>
  <c r="Q46" i="25"/>
  <c r="P46" i="25"/>
  <c r="O46" i="25"/>
  <c r="N46" i="25"/>
  <c r="M46" i="25"/>
  <c r="L46" i="25"/>
  <c r="K46" i="25"/>
  <c r="J46" i="25"/>
  <c r="I46" i="25"/>
  <c r="G46" i="25"/>
  <c r="F46" i="25"/>
  <c r="E46" i="25"/>
  <c r="C46" i="25"/>
  <c r="Z45" i="25"/>
  <c r="Y45" i="25"/>
  <c r="X45" i="25"/>
  <c r="W45" i="25"/>
  <c r="V45" i="25"/>
  <c r="U45" i="25"/>
  <c r="T45" i="25"/>
  <c r="R45" i="25"/>
  <c r="Q45" i="25"/>
  <c r="P45" i="25"/>
  <c r="O45" i="25"/>
  <c r="N45" i="25"/>
  <c r="M45" i="25"/>
  <c r="L45" i="25"/>
  <c r="K45" i="25"/>
  <c r="J45" i="25"/>
  <c r="I45" i="25"/>
  <c r="G45" i="25"/>
  <c r="F45" i="25"/>
  <c r="E45" i="25"/>
  <c r="C45" i="25"/>
  <c r="Z44" i="25"/>
  <c r="Y44" i="25"/>
  <c r="X44" i="25"/>
  <c r="W44" i="25"/>
  <c r="V44" i="25"/>
  <c r="U44" i="25"/>
  <c r="T44" i="25"/>
  <c r="R44" i="25"/>
  <c r="Q44" i="25"/>
  <c r="P44" i="25"/>
  <c r="O44" i="25"/>
  <c r="N44" i="25"/>
  <c r="M44" i="25"/>
  <c r="L44" i="25"/>
  <c r="K44" i="25"/>
  <c r="J44" i="25"/>
  <c r="I44" i="25"/>
  <c r="G44" i="25"/>
  <c r="F44" i="25"/>
  <c r="E44" i="25"/>
  <c r="C44" i="25"/>
  <c r="Z43" i="25"/>
  <c r="Y43" i="25"/>
  <c r="X43" i="25"/>
  <c r="W43" i="25"/>
  <c r="V43" i="25"/>
  <c r="U43" i="25"/>
  <c r="T43" i="25"/>
  <c r="R43" i="25"/>
  <c r="Q43" i="25"/>
  <c r="P43" i="25"/>
  <c r="O43" i="25"/>
  <c r="N43" i="25"/>
  <c r="M43" i="25"/>
  <c r="L43" i="25"/>
  <c r="K43" i="25"/>
  <c r="J43" i="25"/>
  <c r="I43" i="25"/>
  <c r="G43" i="25"/>
  <c r="F43" i="25"/>
  <c r="E43" i="25"/>
  <c r="C43" i="25"/>
  <c r="Z42" i="25"/>
  <c r="Y42" i="25"/>
  <c r="X42" i="25"/>
  <c r="W42" i="25"/>
  <c r="V42" i="25"/>
  <c r="U42" i="25"/>
  <c r="T42" i="25"/>
  <c r="R42" i="25"/>
  <c r="Q42" i="25"/>
  <c r="P42" i="25"/>
  <c r="O42" i="25"/>
  <c r="N42" i="25"/>
  <c r="M42" i="25"/>
  <c r="L42" i="25"/>
  <c r="K42" i="25"/>
  <c r="J42" i="25"/>
  <c r="I42" i="25"/>
  <c r="G42" i="25"/>
  <c r="F42" i="25"/>
  <c r="E42" i="25"/>
  <c r="C42" i="25"/>
  <c r="Z41" i="25"/>
  <c r="Y41" i="25"/>
  <c r="X41" i="25"/>
  <c r="W41" i="25"/>
  <c r="V41" i="25"/>
  <c r="U41" i="25"/>
  <c r="T41" i="25"/>
  <c r="R41" i="25"/>
  <c r="Q41" i="25"/>
  <c r="P41" i="25"/>
  <c r="O41" i="25"/>
  <c r="N41" i="25"/>
  <c r="M41" i="25"/>
  <c r="L41" i="25"/>
  <c r="K41" i="25"/>
  <c r="J41" i="25"/>
  <c r="I41" i="25"/>
  <c r="G41" i="25"/>
  <c r="F41" i="25"/>
  <c r="E41" i="25"/>
  <c r="C41" i="25"/>
  <c r="Z40" i="25"/>
  <c r="Y40" i="25"/>
  <c r="X40" i="25"/>
  <c r="W40" i="25"/>
  <c r="V40" i="25"/>
  <c r="U40" i="25"/>
  <c r="T40" i="25"/>
  <c r="R40" i="25"/>
  <c r="Q40" i="25"/>
  <c r="P40" i="25"/>
  <c r="O40" i="25"/>
  <c r="N40" i="25"/>
  <c r="M40" i="25"/>
  <c r="L40" i="25"/>
  <c r="K40" i="25"/>
  <c r="J40" i="25"/>
  <c r="I40" i="25"/>
  <c r="G40" i="25"/>
  <c r="F40" i="25"/>
  <c r="E40" i="25"/>
  <c r="C40" i="25"/>
  <c r="Z39" i="25"/>
  <c r="Y39" i="25"/>
  <c r="X39" i="25"/>
  <c r="W39" i="25"/>
  <c r="V39" i="25"/>
  <c r="U39" i="25"/>
  <c r="T39" i="25"/>
  <c r="R39" i="25"/>
  <c r="Q39" i="25"/>
  <c r="P39" i="25"/>
  <c r="O39" i="25"/>
  <c r="N39" i="25"/>
  <c r="M39" i="25"/>
  <c r="L39" i="25"/>
  <c r="K39" i="25"/>
  <c r="J39" i="25"/>
  <c r="I39" i="25"/>
  <c r="G39" i="25"/>
  <c r="F39" i="25"/>
  <c r="E39" i="25"/>
  <c r="C39" i="25"/>
  <c r="Z34" i="25"/>
  <c r="Y34" i="25"/>
  <c r="X34" i="25"/>
  <c r="W34" i="25"/>
  <c r="V34" i="25"/>
  <c r="U34" i="25"/>
  <c r="T34" i="25"/>
  <c r="R34" i="25"/>
  <c r="Q34" i="25"/>
  <c r="P34" i="25"/>
  <c r="O34" i="25"/>
  <c r="N34" i="25"/>
  <c r="M34" i="25"/>
  <c r="L34" i="25"/>
  <c r="K34" i="25"/>
  <c r="J34" i="25"/>
  <c r="I34" i="25"/>
  <c r="G34" i="25"/>
  <c r="F34" i="25"/>
  <c r="E34" i="25"/>
  <c r="C34" i="25"/>
  <c r="AB33" i="25"/>
  <c r="D33" i="25" s="1"/>
  <c r="H33" i="25" s="1"/>
  <c r="AA33" i="25"/>
  <c r="S33" i="25"/>
  <c r="B33" i="25"/>
  <c r="AB32" i="25"/>
  <c r="D32" i="25" s="1"/>
  <c r="H32" i="25" s="1"/>
  <c r="AA32" i="25"/>
  <c r="S32" i="25"/>
  <c r="B32" i="25"/>
  <c r="AB31" i="25"/>
  <c r="D31" i="25" s="1"/>
  <c r="H31" i="25" s="1"/>
  <c r="AA31" i="25"/>
  <c r="S31" i="25"/>
  <c r="B31" i="25"/>
  <c r="AB30" i="25"/>
  <c r="AA30" i="25"/>
  <c r="S30" i="25"/>
  <c r="D30" i="25"/>
  <c r="AB29" i="25"/>
  <c r="D29" i="25" s="1"/>
  <c r="H29" i="25" s="1"/>
  <c r="AA29" i="25"/>
  <c r="S29" i="25"/>
  <c r="B29" i="25"/>
  <c r="AB28" i="25"/>
  <c r="AA28" i="25"/>
  <c r="S28" i="25"/>
  <c r="D28" i="25"/>
  <c r="H28" i="25" s="1"/>
  <c r="B28" i="25"/>
  <c r="AB27" i="25"/>
  <c r="D27" i="25" s="1"/>
  <c r="H27" i="25" s="1"/>
  <c r="AA27" i="25"/>
  <c r="S27" i="25"/>
  <c r="B27" i="25"/>
  <c r="AB26" i="25"/>
  <c r="D26" i="25" s="1"/>
  <c r="H26" i="25" s="1"/>
  <c r="AA26" i="25"/>
  <c r="S26" i="25"/>
  <c r="B26" i="25"/>
  <c r="AB25" i="25"/>
  <c r="AA25" i="25"/>
  <c r="S25" i="25"/>
  <c r="S42" i="25" s="1"/>
  <c r="D25" i="25"/>
  <c r="H25" i="25" s="1"/>
  <c r="B25" i="25"/>
  <c r="AB24" i="25"/>
  <c r="AA24" i="25"/>
  <c r="S24" i="25"/>
  <c r="D24" i="25"/>
  <c r="H24" i="25" s="1"/>
  <c r="B24" i="25"/>
  <c r="AB23" i="25"/>
  <c r="AA23" i="25"/>
  <c r="S23" i="25"/>
  <c r="D23" i="25"/>
  <c r="H23" i="25" s="1"/>
  <c r="B23" i="25"/>
  <c r="AB22" i="25"/>
  <c r="D22" i="25" s="1"/>
  <c r="H22" i="25" s="1"/>
  <c r="AA22" i="25"/>
  <c r="S22" i="25"/>
  <c r="B22" i="25"/>
  <c r="B39" i="25" s="1"/>
  <c r="Z17" i="25"/>
  <c r="Y17" i="25"/>
  <c r="X17" i="25"/>
  <c r="X51" i="25" s="1"/>
  <c r="W17" i="25"/>
  <c r="W51" i="25" s="1"/>
  <c r="V17" i="25"/>
  <c r="V51" i="25" s="1"/>
  <c r="U17" i="25"/>
  <c r="T17" i="25"/>
  <c r="R17" i="25"/>
  <c r="Q17" i="25"/>
  <c r="P17" i="25"/>
  <c r="O17" i="25"/>
  <c r="N17" i="25"/>
  <c r="M17" i="25"/>
  <c r="L17" i="25"/>
  <c r="K17" i="25"/>
  <c r="J17" i="25"/>
  <c r="G17" i="25"/>
  <c r="F17" i="25"/>
  <c r="E17" i="25"/>
  <c r="C17" i="25"/>
  <c r="AB16" i="25"/>
  <c r="AA16" i="25"/>
  <c r="AA50" i="25" s="1"/>
  <c r="S16" i="25"/>
  <c r="D16" i="25"/>
  <c r="B16" i="25"/>
  <c r="AB15" i="25"/>
  <c r="AA15" i="25"/>
  <c r="AA49" i="25" s="1"/>
  <c r="I15" i="25"/>
  <c r="I49" i="25" s="1"/>
  <c r="B15" i="25"/>
  <c r="AB14" i="25"/>
  <c r="D14" i="25" s="1"/>
  <c r="AA14" i="25"/>
  <c r="S14" i="25"/>
  <c r="S48" i="25" s="1"/>
  <c r="B14" i="25"/>
  <c r="AB13" i="25"/>
  <c r="D13" i="25" s="1"/>
  <c r="H13" i="25" s="1"/>
  <c r="AA13" i="25"/>
  <c r="S13" i="25"/>
  <c r="B13" i="25"/>
  <c r="B47" i="25" s="1"/>
  <c r="AB12" i="25"/>
  <c r="AA12" i="25"/>
  <c r="S12" i="25"/>
  <c r="S46" i="25" s="1"/>
  <c r="D12" i="25"/>
  <c r="B12" i="25"/>
  <c r="B46" i="25" s="1"/>
  <c r="AB11" i="25"/>
  <c r="AB45" i="25" s="1"/>
  <c r="AA11" i="25"/>
  <c r="AA45" i="25" s="1"/>
  <c r="S11" i="25"/>
  <c r="B11" i="25"/>
  <c r="AB10" i="25"/>
  <c r="AA10" i="25"/>
  <c r="S10" i="25"/>
  <c r="D10" i="25"/>
  <c r="B10" i="25"/>
  <c r="B44" i="25" s="1"/>
  <c r="AB9" i="25"/>
  <c r="AB43" i="25" s="1"/>
  <c r="AA9" i="25"/>
  <c r="AA43" i="25" s="1"/>
  <c r="S9" i="25"/>
  <c r="S43" i="25" s="1"/>
  <c r="B9" i="25"/>
  <c r="AB8" i="25"/>
  <c r="D8" i="25" s="1"/>
  <c r="AA8" i="25"/>
  <c r="S8" i="25"/>
  <c r="B8" i="25"/>
  <c r="AB7" i="25"/>
  <c r="AB41" i="25" s="1"/>
  <c r="AA7" i="25"/>
  <c r="AA41" i="25" s="1"/>
  <c r="S7" i="25"/>
  <c r="S41" i="25" s="1"/>
  <c r="D7" i="25"/>
  <c r="D41" i="25" s="1"/>
  <c r="B7" i="25"/>
  <c r="AB6" i="25"/>
  <c r="D6" i="25" s="1"/>
  <c r="H6" i="25" s="1"/>
  <c r="H40" i="25" s="1"/>
  <c r="AA6" i="25"/>
  <c r="S6" i="25"/>
  <c r="B6" i="25"/>
  <c r="AB5" i="25"/>
  <c r="AA5" i="25"/>
  <c r="S5" i="25"/>
  <c r="S39" i="25" s="1"/>
  <c r="D5" i="25"/>
  <c r="D39" i="25" l="1"/>
  <c r="S15" i="25"/>
  <c r="S49" i="25" s="1"/>
  <c r="I17" i="25"/>
  <c r="AA39" i="25"/>
  <c r="B42" i="25"/>
  <c r="S47" i="25"/>
  <c r="AB49" i="25"/>
  <c r="B50" i="25"/>
  <c r="Y51" i="25"/>
  <c r="B40" i="25"/>
  <c r="Z51" i="25"/>
  <c r="G51" i="25"/>
  <c r="AA47" i="25"/>
  <c r="AA42" i="25"/>
  <c r="S45" i="25"/>
  <c r="B48" i="25"/>
  <c r="AB50" i="25"/>
  <c r="AA46" i="25"/>
  <c r="AB17" i="25"/>
  <c r="AB39" i="25"/>
  <c r="O51" i="25"/>
  <c r="L51" i="25"/>
  <c r="D42" i="25"/>
  <c r="D46" i="25"/>
  <c r="H12" i="25"/>
  <c r="H46" i="25" s="1"/>
  <c r="D34" i="25"/>
  <c r="N51" i="25"/>
  <c r="S44" i="25"/>
  <c r="S40" i="25"/>
  <c r="AA44" i="25"/>
  <c r="AA48" i="25"/>
  <c r="AB47" i="25"/>
  <c r="S50" i="25"/>
  <c r="C51" i="25"/>
  <c r="P51" i="25"/>
  <c r="J51" i="25"/>
  <c r="K51" i="25"/>
  <c r="D50" i="25"/>
  <c r="D44" i="25"/>
  <c r="D48" i="25"/>
  <c r="D47" i="25"/>
  <c r="M51" i="25"/>
  <c r="D40" i="25"/>
  <c r="H8" i="25"/>
  <c r="H42" i="25" s="1"/>
  <c r="H10" i="25"/>
  <c r="H44" i="25" s="1"/>
  <c r="H14" i="25"/>
  <c r="H48" i="25" s="1"/>
  <c r="AA40" i="25"/>
  <c r="AB42" i="25"/>
  <c r="AB44" i="25"/>
  <c r="AB46" i="25"/>
  <c r="AB48" i="25"/>
  <c r="AA34" i="25"/>
  <c r="Q51" i="25"/>
  <c r="AB40" i="25"/>
  <c r="B43" i="25"/>
  <c r="B45" i="25"/>
  <c r="B49" i="25"/>
  <c r="T51" i="25"/>
  <c r="AB34" i="25"/>
  <c r="E51" i="25"/>
  <c r="R51" i="25"/>
  <c r="B41" i="25"/>
  <c r="D9" i="25"/>
  <c r="D11" i="25"/>
  <c r="U51" i="25"/>
  <c r="S34" i="25"/>
  <c r="B34" i="25"/>
  <c r="F51" i="25"/>
  <c r="I51" i="25"/>
  <c r="D15" i="25"/>
  <c r="H16" i="25"/>
  <c r="H50" i="25" s="1"/>
  <c r="B17" i="25"/>
  <c r="H30" i="25"/>
  <c r="H47" i="25" s="1"/>
  <c r="H5" i="25"/>
  <c r="H7" i="25"/>
  <c r="H41" i="25" s="1"/>
  <c r="S17" i="25"/>
  <c r="AA17" i="25"/>
  <c r="S51" i="25" l="1"/>
  <c r="D43" i="25"/>
  <c r="H9" i="25"/>
  <c r="H43" i="25" s="1"/>
  <c r="D45" i="25"/>
  <c r="H11" i="25"/>
  <c r="H45" i="25" s="1"/>
  <c r="D17" i="25"/>
  <c r="B51" i="25"/>
  <c r="AA51" i="25"/>
  <c r="AB51" i="25"/>
  <c r="H39" i="25"/>
  <c r="D49" i="25"/>
  <c r="D51" i="25" s="1"/>
  <c r="H15" i="25"/>
  <c r="H49" i="25" s="1"/>
  <c r="H34" i="25"/>
  <c r="H51" i="25" l="1"/>
  <c r="H17" i="25"/>
  <c r="L17" i="23" l="1"/>
  <c r="M17" i="23"/>
  <c r="U34" i="23" l="1"/>
  <c r="T34" i="23"/>
  <c r="U17" i="23"/>
  <c r="T17" i="23"/>
  <c r="T51" i="23" s="1"/>
  <c r="V6" i="23"/>
  <c r="V7" i="23"/>
  <c r="V8" i="23"/>
  <c r="V9" i="23"/>
  <c r="V10" i="23"/>
  <c r="V11" i="23"/>
  <c r="V12" i="23"/>
  <c r="V13" i="23"/>
  <c r="V14" i="23"/>
  <c r="V15" i="23"/>
  <c r="V16" i="23"/>
  <c r="V22" i="23"/>
  <c r="V23" i="23"/>
  <c r="V24" i="23"/>
  <c r="V25" i="23"/>
  <c r="V26" i="23"/>
  <c r="V27" i="23"/>
  <c r="V28" i="23"/>
  <c r="V29" i="23"/>
  <c r="V30" i="23"/>
  <c r="V31" i="23"/>
  <c r="V32" i="23"/>
  <c r="V33" i="23"/>
  <c r="V5" i="23"/>
  <c r="T39" i="23"/>
  <c r="C27" i="23"/>
  <c r="I23" i="23"/>
  <c r="I24" i="23"/>
  <c r="I25" i="23"/>
  <c r="I26" i="23"/>
  <c r="I27" i="23"/>
  <c r="I28" i="23"/>
  <c r="I29" i="23"/>
  <c r="I30" i="23"/>
  <c r="I31" i="23"/>
  <c r="I32" i="23"/>
  <c r="I33" i="23"/>
  <c r="I22" i="23"/>
  <c r="C23" i="23"/>
  <c r="C24" i="23"/>
  <c r="C25" i="23"/>
  <c r="C26" i="23"/>
  <c r="C28" i="23"/>
  <c r="C29" i="23"/>
  <c r="C30" i="23"/>
  <c r="C31" i="23"/>
  <c r="C32" i="23"/>
  <c r="C33" i="23"/>
  <c r="C22" i="23"/>
  <c r="D17" i="23"/>
  <c r="I6" i="23"/>
  <c r="I7" i="23"/>
  <c r="I8" i="23"/>
  <c r="I9" i="23"/>
  <c r="I10" i="23"/>
  <c r="I11" i="23"/>
  <c r="I12" i="23"/>
  <c r="I13" i="23"/>
  <c r="I14" i="23"/>
  <c r="I15" i="23"/>
  <c r="I16" i="23"/>
  <c r="I5" i="23"/>
  <c r="C6" i="23"/>
  <c r="B6" i="23" s="1"/>
  <c r="C7" i="23"/>
  <c r="B7" i="23" s="1"/>
  <c r="C8" i="23"/>
  <c r="C9" i="23"/>
  <c r="C10" i="23"/>
  <c r="C11" i="23"/>
  <c r="C12" i="23"/>
  <c r="B12" i="23" s="1"/>
  <c r="C13" i="23"/>
  <c r="C14" i="23"/>
  <c r="C15" i="23"/>
  <c r="C16" i="23"/>
  <c r="C5" i="23"/>
  <c r="B5" i="23" s="1"/>
  <c r="B11" i="23" l="1"/>
  <c r="B10" i="23"/>
  <c r="I34" i="23"/>
  <c r="V34" i="23"/>
  <c r="V17" i="23"/>
  <c r="B14" i="23"/>
  <c r="B16" i="23"/>
  <c r="B13" i="23"/>
  <c r="B9" i="23"/>
  <c r="B15" i="23"/>
  <c r="B8" i="23"/>
  <c r="C17" i="23"/>
  <c r="B17" i="23" l="1"/>
  <c r="U58" i="1"/>
  <c r="O58" i="1"/>
  <c r="K58" i="1"/>
  <c r="E58" i="1"/>
  <c r="AA50" i="23" l="1"/>
  <c r="Z50" i="23"/>
  <c r="Y50" i="23"/>
  <c r="X50" i="23"/>
  <c r="W50" i="23"/>
  <c r="U50" i="23"/>
  <c r="T50" i="23"/>
  <c r="R50" i="23"/>
  <c r="Q50" i="23"/>
  <c r="P50" i="23"/>
  <c r="O50" i="23"/>
  <c r="N50" i="23"/>
  <c r="M50" i="23"/>
  <c r="L50" i="23"/>
  <c r="K50" i="23"/>
  <c r="J50" i="23"/>
  <c r="G50" i="23"/>
  <c r="F50" i="23"/>
  <c r="E50" i="23"/>
  <c r="C50" i="23"/>
  <c r="AA49" i="23"/>
  <c r="Z49" i="23"/>
  <c r="Y49" i="23"/>
  <c r="X49" i="23"/>
  <c r="W49" i="23"/>
  <c r="U49" i="23"/>
  <c r="T49" i="23"/>
  <c r="R49" i="23"/>
  <c r="Q49" i="23"/>
  <c r="P49" i="23"/>
  <c r="O49" i="23"/>
  <c r="N49" i="23"/>
  <c r="M49" i="23"/>
  <c r="L49" i="23"/>
  <c r="K49" i="23"/>
  <c r="J49" i="23"/>
  <c r="G49" i="23"/>
  <c r="F49" i="23"/>
  <c r="E49" i="23"/>
  <c r="C49" i="23"/>
  <c r="AA48" i="23"/>
  <c r="Z48" i="23"/>
  <c r="Y48" i="23"/>
  <c r="X48" i="23"/>
  <c r="W48" i="23"/>
  <c r="U48" i="23"/>
  <c r="T48" i="23"/>
  <c r="R48" i="23"/>
  <c r="Q48" i="23"/>
  <c r="P48" i="23"/>
  <c r="O48" i="23"/>
  <c r="N48" i="23"/>
  <c r="M48" i="23"/>
  <c r="L48" i="23"/>
  <c r="K48" i="23"/>
  <c r="J48" i="23"/>
  <c r="G48" i="23"/>
  <c r="F48" i="23"/>
  <c r="E48" i="23"/>
  <c r="C48" i="23"/>
  <c r="AA47" i="23"/>
  <c r="Z47" i="23"/>
  <c r="Y47" i="23"/>
  <c r="X47" i="23"/>
  <c r="W47" i="23"/>
  <c r="U47" i="23"/>
  <c r="T47" i="23"/>
  <c r="R47" i="23"/>
  <c r="Q47" i="23"/>
  <c r="P47" i="23"/>
  <c r="O47" i="23"/>
  <c r="N47" i="23"/>
  <c r="M47" i="23"/>
  <c r="L47" i="23"/>
  <c r="K47" i="23"/>
  <c r="J47" i="23"/>
  <c r="G47" i="23"/>
  <c r="F47" i="23"/>
  <c r="E47" i="23"/>
  <c r="C47" i="23"/>
  <c r="AA46" i="23"/>
  <c r="Z46" i="23"/>
  <c r="Y46" i="23"/>
  <c r="X46" i="23"/>
  <c r="W46" i="23"/>
  <c r="U46" i="23"/>
  <c r="T46" i="23"/>
  <c r="R46" i="23"/>
  <c r="Q46" i="23"/>
  <c r="P46" i="23"/>
  <c r="O46" i="23"/>
  <c r="N46" i="23"/>
  <c r="M46" i="23"/>
  <c r="L46" i="23"/>
  <c r="K46" i="23"/>
  <c r="J46" i="23"/>
  <c r="G46" i="23"/>
  <c r="F46" i="23"/>
  <c r="E46" i="23"/>
  <c r="C46" i="23"/>
  <c r="AA45" i="23"/>
  <c r="Z45" i="23"/>
  <c r="Y45" i="23"/>
  <c r="X45" i="23"/>
  <c r="W45" i="23"/>
  <c r="U45" i="23"/>
  <c r="T45" i="23"/>
  <c r="R45" i="23"/>
  <c r="Q45" i="23"/>
  <c r="P45" i="23"/>
  <c r="O45" i="23"/>
  <c r="N45" i="23"/>
  <c r="M45" i="23"/>
  <c r="L45" i="23"/>
  <c r="K45" i="23"/>
  <c r="J45" i="23"/>
  <c r="G45" i="23"/>
  <c r="F45" i="23"/>
  <c r="E45" i="23"/>
  <c r="C45" i="23"/>
  <c r="AA44" i="23"/>
  <c r="Z44" i="23"/>
  <c r="Y44" i="23"/>
  <c r="X44" i="23"/>
  <c r="W44" i="23"/>
  <c r="U44" i="23"/>
  <c r="T44" i="23"/>
  <c r="R44" i="23"/>
  <c r="Q44" i="23"/>
  <c r="P44" i="23"/>
  <c r="O44" i="23"/>
  <c r="N44" i="23"/>
  <c r="M44" i="23"/>
  <c r="L44" i="23"/>
  <c r="K44" i="23"/>
  <c r="J44" i="23"/>
  <c r="G44" i="23"/>
  <c r="F44" i="23"/>
  <c r="E44" i="23"/>
  <c r="C44" i="23"/>
  <c r="AA43" i="23"/>
  <c r="Z43" i="23"/>
  <c r="Y43" i="23"/>
  <c r="X43" i="23"/>
  <c r="W43" i="23"/>
  <c r="U43" i="23"/>
  <c r="T43" i="23"/>
  <c r="R43" i="23"/>
  <c r="Q43" i="23"/>
  <c r="P43" i="23"/>
  <c r="O43" i="23"/>
  <c r="N43" i="23"/>
  <c r="M43" i="23"/>
  <c r="L43" i="23"/>
  <c r="K43" i="23"/>
  <c r="J43" i="23"/>
  <c r="G43" i="23"/>
  <c r="F43" i="23"/>
  <c r="E43" i="23"/>
  <c r="C43" i="23"/>
  <c r="AA42" i="23"/>
  <c r="Z42" i="23"/>
  <c r="Y42" i="23"/>
  <c r="X42" i="23"/>
  <c r="W42" i="23"/>
  <c r="U42" i="23"/>
  <c r="T42" i="23"/>
  <c r="R42" i="23"/>
  <c r="Q42" i="23"/>
  <c r="P42" i="23"/>
  <c r="O42" i="23"/>
  <c r="N42" i="23"/>
  <c r="M42" i="23"/>
  <c r="L42" i="23"/>
  <c r="K42" i="23"/>
  <c r="J42" i="23"/>
  <c r="G42" i="23"/>
  <c r="F42" i="23"/>
  <c r="E42" i="23"/>
  <c r="C42" i="23"/>
  <c r="AA41" i="23"/>
  <c r="Z41" i="23"/>
  <c r="Y41" i="23"/>
  <c r="X41" i="23"/>
  <c r="W41" i="23"/>
  <c r="U41" i="23"/>
  <c r="T41" i="23"/>
  <c r="R41" i="23"/>
  <c r="Q41" i="23"/>
  <c r="P41" i="23"/>
  <c r="O41" i="23"/>
  <c r="N41" i="23"/>
  <c r="M41" i="23"/>
  <c r="L41" i="23"/>
  <c r="K41" i="23"/>
  <c r="J41" i="23"/>
  <c r="G41" i="23"/>
  <c r="F41" i="23"/>
  <c r="E41" i="23"/>
  <c r="C41" i="23"/>
  <c r="AA40" i="23"/>
  <c r="Z40" i="23"/>
  <c r="Y40" i="23"/>
  <c r="X40" i="23"/>
  <c r="W40" i="23"/>
  <c r="U40" i="23"/>
  <c r="T40" i="23"/>
  <c r="V40" i="23" s="1"/>
  <c r="R40" i="23"/>
  <c r="Q40" i="23"/>
  <c r="P40" i="23"/>
  <c r="O40" i="23"/>
  <c r="N40" i="23"/>
  <c r="M40" i="23"/>
  <c r="L40" i="23"/>
  <c r="K40" i="23"/>
  <c r="J40" i="23"/>
  <c r="G40" i="23"/>
  <c r="F40" i="23"/>
  <c r="E40" i="23"/>
  <c r="C40" i="23"/>
  <c r="AA39" i="23"/>
  <c r="Z39" i="23"/>
  <c r="Y39" i="23"/>
  <c r="X39" i="23"/>
  <c r="W39" i="23"/>
  <c r="U39" i="23"/>
  <c r="V39" i="23" s="1"/>
  <c r="R39" i="23"/>
  <c r="Q39" i="23"/>
  <c r="P39" i="23"/>
  <c r="O39" i="23"/>
  <c r="N39" i="23"/>
  <c r="M39" i="23"/>
  <c r="L39" i="23"/>
  <c r="K39" i="23"/>
  <c r="J39" i="23"/>
  <c r="G39" i="23"/>
  <c r="F39" i="23"/>
  <c r="E39" i="23"/>
  <c r="C39" i="23"/>
  <c r="AA34" i="23"/>
  <c r="Z34" i="23"/>
  <c r="Y34" i="23"/>
  <c r="X34" i="23"/>
  <c r="W34" i="23"/>
  <c r="R34" i="23"/>
  <c r="Q34" i="23"/>
  <c r="P34" i="23"/>
  <c r="O34" i="23"/>
  <c r="N34" i="23"/>
  <c r="M34" i="23"/>
  <c r="L34" i="23"/>
  <c r="K34" i="23"/>
  <c r="J34" i="23"/>
  <c r="G34" i="23"/>
  <c r="F34" i="23"/>
  <c r="E34" i="23"/>
  <c r="C34" i="23"/>
  <c r="B34" i="23" s="1"/>
  <c r="AC34" i="23"/>
  <c r="AB34" i="23"/>
  <c r="S34" i="23"/>
  <c r="AA17" i="23"/>
  <c r="Z17" i="23"/>
  <c r="Y17" i="23"/>
  <c r="X17" i="23"/>
  <c r="W17" i="23"/>
  <c r="U51" i="23"/>
  <c r="R17" i="23"/>
  <c r="Q17" i="23"/>
  <c r="P17" i="23"/>
  <c r="O17" i="23"/>
  <c r="N17" i="23"/>
  <c r="K17" i="23"/>
  <c r="J17" i="23"/>
  <c r="G17" i="23"/>
  <c r="F17" i="23"/>
  <c r="E17" i="23"/>
  <c r="AC50" i="23"/>
  <c r="AB50" i="23"/>
  <c r="S50" i="23"/>
  <c r="I50" i="23"/>
  <c r="AC49" i="23"/>
  <c r="AB49" i="23"/>
  <c r="I49" i="23"/>
  <c r="D49" i="23"/>
  <c r="AC48" i="23"/>
  <c r="AB48" i="23"/>
  <c r="S48" i="23"/>
  <c r="I48" i="23"/>
  <c r="AC47" i="23"/>
  <c r="AB47" i="23"/>
  <c r="I47" i="23"/>
  <c r="D47" i="23"/>
  <c r="AC46" i="23"/>
  <c r="AB46" i="23"/>
  <c r="S46" i="23"/>
  <c r="I46" i="23"/>
  <c r="AC45" i="23"/>
  <c r="AB45" i="23"/>
  <c r="I45" i="23"/>
  <c r="D45" i="23"/>
  <c r="AC44" i="23"/>
  <c r="AB44" i="23"/>
  <c r="S44" i="23"/>
  <c r="I44" i="23"/>
  <c r="AC43" i="23"/>
  <c r="AB43" i="23"/>
  <c r="I43" i="23"/>
  <c r="D43" i="23"/>
  <c r="AC42" i="23"/>
  <c r="AB42" i="23"/>
  <c r="S42" i="23"/>
  <c r="I42" i="23"/>
  <c r="AC41" i="23"/>
  <c r="AB41" i="23"/>
  <c r="I41" i="23"/>
  <c r="D41" i="23"/>
  <c r="AC40" i="23"/>
  <c r="AB40" i="23"/>
  <c r="S40" i="23"/>
  <c r="I40" i="23"/>
  <c r="AC39" i="23"/>
  <c r="AB39" i="23"/>
  <c r="I39" i="23"/>
  <c r="K51" i="23" l="1"/>
  <c r="O51" i="23"/>
  <c r="N51" i="23"/>
  <c r="P51" i="23"/>
  <c r="E51" i="23"/>
  <c r="V42" i="23"/>
  <c r="R51" i="23"/>
  <c r="F51" i="23"/>
  <c r="G51" i="23"/>
  <c r="M51" i="23"/>
  <c r="Q51" i="23"/>
  <c r="C51" i="23"/>
  <c r="J51" i="23"/>
  <c r="V41" i="23"/>
  <c r="L51" i="23"/>
  <c r="V51" i="23"/>
  <c r="V50" i="23"/>
  <c r="V49" i="23"/>
  <c r="V48" i="23"/>
  <c r="V47" i="23"/>
  <c r="V46" i="23"/>
  <c r="V45" i="23"/>
  <c r="V44" i="23"/>
  <c r="V43" i="23"/>
  <c r="AA51" i="23"/>
  <c r="Z51" i="23"/>
  <c r="Y51" i="23"/>
  <c r="X51" i="23"/>
  <c r="W51" i="23"/>
  <c r="I51" i="23"/>
  <c r="B40" i="23"/>
  <c r="B48" i="23"/>
  <c r="B41" i="23"/>
  <c r="H41" i="23"/>
  <c r="S41" i="23"/>
  <c r="B43" i="23"/>
  <c r="H43" i="23"/>
  <c r="S43" i="23"/>
  <c r="B45" i="23"/>
  <c r="H45" i="23"/>
  <c r="S45" i="23"/>
  <c r="B47" i="23"/>
  <c r="H47" i="23"/>
  <c r="S47" i="23"/>
  <c r="B49" i="23"/>
  <c r="H49" i="23"/>
  <c r="S49" i="23"/>
  <c r="AC17" i="23"/>
  <c r="AC51" i="23" s="1"/>
  <c r="B42" i="23"/>
  <c r="B44" i="23"/>
  <c r="B46" i="23"/>
  <c r="B50" i="23"/>
  <c r="AB17" i="23"/>
  <c r="AB51" i="23" s="1"/>
  <c r="T50" i="21"/>
  <c r="T49" i="21"/>
  <c r="T48" i="21"/>
  <c r="T47" i="21"/>
  <c r="T46" i="21"/>
  <c r="T45" i="21"/>
  <c r="T44" i="21"/>
  <c r="T43" i="21"/>
  <c r="T42" i="21"/>
  <c r="T41" i="21"/>
  <c r="T40" i="21"/>
  <c r="T39" i="21"/>
  <c r="T34" i="21"/>
  <c r="T17" i="21"/>
  <c r="U33" i="21"/>
  <c r="U32" i="21"/>
  <c r="U31" i="21"/>
  <c r="U30" i="21"/>
  <c r="U29" i="21"/>
  <c r="U28" i="21"/>
  <c r="U27" i="21"/>
  <c r="U26" i="21"/>
  <c r="U25" i="21"/>
  <c r="U24" i="21"/>
  <c r="U23" i="21"/>
  <c r="U22" i="21"/>
  <c r="U16" i="21"/>
  <c r="U15" i="21"/>
  <c r="U14" i="21"/>
  <c r="U13" i="21"/>
  <c r="U12" i="21"/>
  <c r="U11" i="21"/>
  <c r="U10" i="21"/>
  <c r="U9" i="21"/>
  <c r="U8" i="21"/>
  <c r="U7" i="21"/>
  <c r="U6" i="21"/>
  <c r="U5" i="21"/>
  <c r="T50" i="19"/>
  <c r="T49" i="19"/>
  <c r="T48" i="19"/>
  <c r="T47" i="19"/>
  <c r="T46" i="19"/>
  <c r="T45" i="19"/>
  <c r="T44" i="19"/>
  <c r="T43" i="19"/>
  <c r="T42" i="19"/>
  <c r="T41" i="19"/>
  <c r="T40" i="19"/>
  <c r="T39" i="19"/>
  <c r="T34" i="19"/>
  <c r="T17" i="19"/>
  <c r="T51" i="19" s="1"/>
  <c r="U33" i="19"/>
  <c r="U32" i="19"/>
  <c r="U31" i="19"/>
  <c r="U30" i="19"/>
  <c r="U29" i="19"/>
  <c r="U28" i="19"/>
  <c r="U27" i="19"/>
  <c r="U26" i="19"/>
  <c r="U25" i="19"/>
  <c r="U24" i="19"/>
  <c r="U23" i="19"/>
  <c r="U22" i="19"/>
  <c r="U16" i="19"/>
  <c r="U15" i="19"/>
  <c r="U14" i="19"/>
  <c r="U13" i="19"/>
  <c r="U12" i="19"/>
  <c r="U11" i="19"/>
  <c r="U10" i="19"/>
  <c r="U9" i="19"/>
  <c r="U8" i="19"/>
  <c r="U7" i="19"/>
  <c r="U6" i="19"/>
  <c r="U5" i="19"/>
  <c r="B51" i="23" l="1"/>
  <c r="T51" i="21"/>
  <c r="S39" i="23"/>
  <c r="S51" i="23" s="1"/>
  <c r="S17" i="23"/>
  <c r="D34" i="23"/>
  <c r="H34" i="23"/>
  <c r="B39" i="23"/>
  <c r="D50" i="23"/>
  <c r="H50" i="23"/>
  <c r="D48" i="23"/>
  <c r="H48" i="23"/>
  <c r="D46" i="23"/>
  <c r="H46" i="23"/>
  <c r="D44" i="23"/>
  <c r="H44" i="23"/>
  <c r="D42" i="23"/>
  <c r="H42" i="23"/>
  <c r="D40" i="23"/>
  <c r="H40" i="23"/>
  <c r="H39" i="23"/>
  <c r="H17" i="23"/>
  <c r="D39" i="23"/>
  <c r="D51" i="23" l="1"/>
  <c r="H51" i="23"/>
  <c r="T50" i="22"/>
  <c r="T49" i="22"/>
  <c r="T48" i="22"/>
  <c r="T47" i="22"/>
  <c r="T46" i="22"/>
  <c r="T45" i="22"/>
  <c r="T44" i="22"/>
  <c r="T43" i="22"/>
  <c r="T42" i="22"/>
  <c r="T41" i="22"/>
  <c r="T40" i="22"/>
  <c r="U50" i="22"/>
  <c r="U49" i="22"/>
  <c r="U48" i="22"/>
  <c r="U47" i="22"/>
  <c r="U46" i="22"/>
  <c r="U45" i="22"/>
  <c r="U44" i="22"/>
  <c r="U43" i="22"/>
  <c r="U42" i="22"/>
  <c r="U41" i="22"/>
  <c r="U40" i="22"/>
  <c r="U39" i="22"/>
  <c r="T39" i="22"/>
  <c r="U17" i="22"/>
  <c r="U34" i="22"/>
  <c r="T34" i="22"/>
  <c r="T17" i="22"/>
  <c r="U51" i="22" l="1"/>
  <c r="T51" i="22"/>
  <c r="U57" i="1"/>
  <c r="K57" i="1"/>
  <c r="I33" i="22"/>
  <c r="I16" i="22"/>
  <c r="I32" i="22"/>
  <c r="I15" i="22"/>
  <c r="I31" i="22"/>
  <c r="I14" i="22"/>
  <c r="I30" i="22" l="1"/>
  <c r="I13" i="22"/>
  <c r="I29" i="22" l="1"/>
  <c r="I12" i="22"/>
  <c r="I28" i="22"/>
  <c r="I11" i="22"/>
  <c r="I27" i="22"/>
  <c r="I10" i="22"/>
  <c r="I26" i="22"/>
  <c r="I9" i="22"/>
  <c r="I25" i="22"/>
  <c r="I8" i="22"/>
  <c r="I24" i="22"/>
  <c r="I7" i="22"/>
  <c r="I23" i="22"/>
  <c r="I6" i="22"/>
  <c r="I22" i="22"/>
  <c r="I5" i="22"/>
  <c r="Z50" i="22" l="1"/>
  <c r="Y50" i="22"/>
  <c r="X50" i="22"/>
  <c r="W50" i="22"/>
  <c r="V50" i="22"/>
  <c r="R50" i="22"/>
  <c r="Q50" i="22"/>
  <c r="P50" i="22"/>
  <c r="O50" i="22"/>
  <c r="N50" i="22"/>
  <c r="M50" i="22"/>
  <c r="L50" i="22"/>
  <c r="K50" i="22"/>
  <c r="J50" i="22"/>
  <c r="G50" i="22"/>
  <c r="F50" i="22"/>
  <c r="E50" i="22"/>
  <c r="C50" i="22"/>
  <c r="Z49" i="22"/>
  <c r="Y49" i="22"/>
  <c r="X49" i="22"/>
  <c r="W49" i="22"/>
  <c r="V49" i="22"/>
  <c r="R49" i="22"/>
  <c r="Q49" i="22"/>
  <c r="P49" i="22"/>
  <c r="O49" i="22"/>
  <c r="N49" i="22"/>
  <c r="M49" i="22"/>
  <c r="L49" i="22"/>
  <c r="K49" i="22"/>
  <c r="J49" i="22"/>
  <c r="I49" i="22"/>
  <c r="G49" i="22"/>
  <c r="F49" i="22"/>
  <c r="E49" i="22"/>
  <c r="C49" i="22"/>
  <c r="Z48" i="22"/>
  <c r="Y48" i="22"/>
  <c r="X48" i="22"/>
  <c r="W48" i="22"/>
  <c r="V48" i="22"/>
  <c r="R48" i="22"/>
  <c r="Q48" i="22"/>
  <c r="P48" i="22"/>
  <c r="O48" i="22"/>
  <c r="N48" i="22"/>
  <c r="M48" i="22"/>
  <c r="L48" i="22"/>
  <c r="K48" i="22"/>
  <c r="J48" i="22"/>
  <c r="G48" i="22"/>
  <c r="F48" i="22"/>
  <c r="E48" i="22"/>
  <c r="C48" i="22"/>
  <c r="Z47" i="22"/>
  <c r="Y47" i="22"/>
  <c r="X47" i="22"/>
  <c r="W47" i="22"/>
  <c r="V47" i="22"/>
  <c r="R47" i="22"/>
  <c r="Q47" i="22"/>
  <c r="P47" i="22"/>
  <c r="O47" i="22"/>
  <c r="N47" i="22"/>
  <c r="M47" i="22"/>
  <c r="L47" i="22"/>
  <c r="K47" i="22"/>
  <c r="J47" i="22"/>
  <c r="G47" i="22"/>
  <c r="F47" i="22"/>
  <c r="E47" i="22"/>
  <c r="C47" i="22"/>
  <c r="Z46" i="22"/>
  <c r="Y46" i="22"/>
  <c r="X46" i="22"/>
  <c r="W46" i="22"/>
  <c r="V46" i="22"/>
  <c r="R46" i="22"/>
  <c r="Q46" i="22"/>
  <c r="P46" i="22"/>
  <c r="O46" i="22"/>
  <c r="N46" i="22"/>
  <c r="M46" i="22"/>
  <c r="L46" i="22"/>
  <c r="K46" i="22"/>
  <c r="J46" i="22"/>
  <c r="G46" i="22"/>
  <c r="F46" i="22"/>
  <c r="E46" i="22"/>
  <c r="C46" i="22"/>
  <c r="Z45" i="22"/>
  <c r="Y45" i="22"/>
  <c r="X45" i="22"/>
  <c r="W45" i="22"/>
  <c r="V45" i="22"/>
  <c r="R45" i="22"/>
  <c r="Q45" i="22"/>
  <c r="P45" i="22"/>
  <c r="O45" i="22"/>
  <c r="N45" i="22"/>
  <c r="M45" i="22"/>
  <c r="L45" i="22"/>
  <c r="K45" i="22"/>
  <c r="J45" i="22"/>
  <c r="I45" i="22"/>
  <c r="G45" i="22"/>
  <c r="F45" i="22"/>
  <c r="E45" i="22"/>
  <c r="C45" i="22"/>
  <c r="Z44" i="22"/>
  <c r="Y44" i="22"/>
  <c r="X44" i="22"/>
  <c r="W44" i="22"/>
  <c r="V44" i="22"/>
  <c r="R44" i="22"/>
  <c r="Q44" i="22"/>
  <c r="P44" i="22"/>
  <c r="O44" i="22"/>
  <c r="N44" i="22"/>
  <c r="M44" i="22"/>
  <c r="L44" i="22"/>
  <c r="K44" i="22"/>
  <c r="J44" i="22"/>
  <c r="G44" i="22"/>
  <c r="F44" i="22"/>
  <c r="E44" i="22"/>
  <c r="C44" i="22"/>
  <c r="Z43" i="22"/>
  <c r="Y43" i="22"/>
  <c r="X43" i="22"/>
  <c r="W43" i="22"/>
  <c r="V43" i="22"/>
  <c r="R43" i="22"/>
  <c r="Q43" i="22"/>
  <c r="P43" i="22"/>
  <c r="O43" i="22"/>
  <c r="N43" i="22"/>
  <c r="M43" i="22"/>
  <c r="L43" i="22"/>
  <c r="K43" i="22"/>
  <c r="J43" i="22"/>
  <c r="G43" i="22"/>
  <c r="F43" i="22"/>
  <c r="E43" i="22"/>
  <c r="C43" i="22"/>
  <c r="Z42" i="22"/>
  <c r="Y42" i="22"/>
  <c r="X42" i="22"/>
  <c r="W42" i="22"/>
  <c r="V42" i="22"/>
  <c r="R42" i="22"/>
  <c r="Q42" i="22"/>
  <c r="P42" i="22"/>
  <c r="O42" i="22"/>
  <c r="N42" i="22"/>
  <c r="M42" i="22"/>
  <c r="L42" i="22"/>
  <c r="K42" i="22"/>
  <c r="J42" i="22"/>
  <c r="G42" i="22"/>
  <c r="F42" i="22"/>
  <c r="E42" i="22"/>
  <c r="C42" i="22"/>
  <c r="Z41" i="22"/>
  <c r="Y41" i="22"/>
  <c r="X41" i="22"/>
  <c r="W41" i="22"/>
  <c r="V41" i="22"/>
  <c r="R41" i="22"/>
  <c r="Q41" i="22"/>
  <c r="P41" i="22"/>
  <c r="O41" i="22"/>
  <c r="N41" i="22"/>
  <c r="M41" i="22"/>
  <c r="L41" i="22"/>
  <c r="K41" i="22"/>
  <c r="J41" i="22"/>
  <c r="I41" i="22"/>
  <c r="G41" i="22"/>
  <c r="F41" i="22"/>
  <c r="E41" i="22"/>
  <c r="C41" i="22"/>
  <c r="Z40" i="22"/>
  <c r="Y40" i="22"/>
  <c r="X40" i="22"/>
  <c r="W40" i="22"/>
  <c r="V40" i="22"/>
  <c r="R40" i="22"/>
  <c r="Q40" i="22"/>
  <c r="P40" i="22"/>
  <c r="O40" i="22"/>
  <c r="N40" i="22"/>
  <c r="M40" i="22"/>
  <c r="L40" i="22"/>
  <c r="K40" i="22"/>
  <c r="J40" i="22"/>
  <c r="G40" i="22"/>
  <c r="F40" i="22"/>
  <c r="E40" i="22"/>
  <c r="C40" i="22"/>
  <c r="Z39" i="22"/>
  <c r="Y39" i="22"/>
  <c r="X39" i="22"/>
  <c r="W39" i="22"/>
  <c r="V39" i="22"/>
  <c r="R39" i="22"/>
  <c r="Q39" i="22"/>
  <c r="P39" i="22"/>
  <c r="O39" i="22"/>
  <c r="N39" i="22"/>
  <c r="M39" i="22"/>
  <c r="L39" i="22"/>
  <c r="K39" i="22"/>
  <c r="J39" i="22"/>
  <c r="G39" i="22"/>
  <c r="F39" i="22"/>
  <c r="E39" i="22"/>
  <c r="C39" i="22"/>
  <c r="Z34" i="22"/>
  <c r="Y34" i="22"/>
  <c r="X34" i="22"/>
  <c r="W34" i="22"/>
  <c r="V34" i="22"/>
  <c r="R34" i="22"/>
  <c r="Q34" i="22"/>
  <c r="P34" i="22"/>
  <c r="O34" i="22"/>
  <c r="N34" i="22"/>
  <c r="M34" i="22"/>
  <c r="L34" i="22"/>
  <c r="K34" i="22"/>
  <c r="J34" i="22"/>
  <c r="G34" i="22"/>
  <c r="F34" i="22"/>
  <c r="E34" i="22"/>
  <c r="C34" i="22"/>
  <c r="AB33" i="22"/>
  <c r="D33" i="22" s="1"/>
  <c r="H33" i="22" s="1"/>
  <c r="AA33" i="22"/>
  <c r="S33" i="22"/>
  <c r="AB32" i="22"/>
  <c r="D32" i="22" s="1"/>
  <c r="H32" i="22" s="1"/>
  <c r="AA32" i="22"/>
  <c r="S32" i="22"/>
  <c r="B32" i="22"/>
  <c r="AB31" i="22"/>
  <c r="D31" i="22" s="1"/>
  <c r="H31" i="22" s="1"/>
  <c r="AA31" i="22"/>
  <c r="S31" i="22"/>
  <c r="AB30" i="22"/>
  <c r="D30" i="22" s="1"/>
  <c r="H30" i="22" s="1"/>
  <c r="AA30" i="22"/>
  <c r="S30" i="22"/>
  <c r="AB29" i="22"/>
  <c r="D29" i="22" s="1"/>
  <c r="H29" i="22" s="1"/>
  <c r="AA29" i="22"/>
  <c r="S29" i="22"/>
  <c r="AB28" i="22"/>
  <c r="AA28" i="22"/>
  <c r="S28" i="22"/>
  <c r="D28" i="22"/>
  <c r="H28" i="22" s="1"/>
  <c r="B28" i="22"/>
  <c r="AB27" i="22"/>
  <c r="D27" i="22" s="1"/>
  <c r="H27" i="22" s="1"/>
  <c r="AA27" i="22"/>
  <c r="S27" i="22"/>
  <c r="AB26" i="22"/>
  <c r="D26" i="22" s="1"/>
  <c r="H26" i="22" s="1"/>
  <c r="AA26" i="22"/>
  <c r="B26" i="22"/>
  <c r="AB25" i="22"/>
  <c r="D25" i="22" s="1"/>
  <c r="H25" i="22" s="1"/>
  <c r="AA25" i="22"/>
  <c r="S25" i="22"/>
  <c r="AB24" i="22"/>
  <c r="D24" i="22" s="1"/>
  <c r="H24" i="22" s="1"/>
  <c r="AA24" i="22"/>
  <c r="S24" i="22"/>
  <c r="B24" i="22"/>
  <c r="AB23" i="22"/>
  <c r="D23" i="22" s="1"/>
  <c r="H23" i="22" s="1"/>
  <c r="AA23" i="22"/>
  <c r="S23" i="22"/>
  <c r="AB22" i="22"/>
  <c r="D22" i="22" s="1"/>
  <c r="AA22" i="22"/>
  <c r="S22" i="22"/>
  <c r="Z17" i="22"/>
  <c r="Y17" i="22"/>
  <c r="X17" i="22"/>
  <c r="W17" i="22"/>
  <c r="V17" i="22"/>
  <c r="R17" i="22"/>
  <c r="Q17" i="22"/>
  <c r="P17" i="22"/>
  <c r="O17" i="22"/>
  <c r="N17" i="22"/>
  <c r="M17" i="22"/>
  <c r="L17" i="22"/>
  <c r="K17" i="22"/>
  <c r="J17" i="22"/>
  <c r="G17" i="22"/>
  <c r="F17" i="22"/>
  <c r="E17" i="22"/>
  <c r="C17" i="22"/>
  <c r="AB16" i="22"/>
  <c r="D16" i="22" s="1"/>
  <c r="AA16" i="22"/>
  <c r="B16" i="22"/>
  <c r="AB15" i="22"/>
  <c r="AA15" i="22"/>
  <c r="S15" i="22"/>
  <c r="AB14" i="22"/>
  <c r="AA14" i="22"/>
  <c r="S14" i="22"/>
  <c r="I48" i="22"/>
  <c r="B14" i="22"/>
  <c r="AB13" i="22"/>
  <c r="AA13" i="22"/>
  <c r="AB12" i="22"/>
  <c r="AA12" i="22"/>
  <c r="S12" i="22"/>
  <c r="AB11" i="22"/>
  <c r="AA11" i="22"/>
  <c r="S11" i="22"/>
  <c r="AB10" i="22"/>
  <c r="D10" i="22" s="1"/>
  <c r="H10" i="22" s="1"/>
  <c r="AA10" i="22"/>
  <c r="S10" i="22"/>
  <c r="I44" i="22"/>
  <c r="B10" i="22"/>
  <c r="AB9" i="22"/>
  <c r="AA9" i="22"/>
  <c r="AB8" i="22"/>
  <c r="AA8" i="22"/>
  <c r="AA42" i="22" s="1"/>
  <c r="S8" i="22"/>
  <c r="AB7" i="22"/>
  <c r="AA7" i="22"/>
  <c r="S7" i="22"/>
  <c r="AB6" i="22"/>
  <c r="D6" i="22" s="1"/>
  <c r="AA6" i="22"/>
  <c r="S6" i="22"/>
  <c r="I40" i="22"/>
  <c r="B6" i="22"/>
  <c r="AB5" i="22"/>
  <c r="AA5" i="22"/>
  <c r="AA48" i="22" l="1"/>
  <c r="AA45" i="22"/>
  <c r="AB41" i="22"/>
  <c r="S49" i="22"/>
  <c r="S48" i="22"/>
  <c r="S45" i="22"/>
  <c r="S42" i="22"/>
  <c r="S40" i="22"/>
  <c r="L51" i="22"/>
  <c r="P51" i="22"/>
  <c r="S41" i="22"/>
  <c r="S46" i="22"/>
  <c r="M51" i="22"/>
  <c r="Q51" i="22"/>
  <c r="J51" i="22"/>
  <c r="N51" i="22"/>
  <c r="R51" i="22"/>
  <c r="K51" i="22"/>
  <c r="O51" i="22"/>
  <c r="C51" i="22"/>
  <c r="F51" i="22"/>
  <c r="G51" i="22"/>
  <c r="E51" i="22"/>
  <c r="AA49" i="22"/>
  <c r="AB49" i="22"/>
  <c r="D15" i="22"/>
  <c r="D49" i="22" s="1"/>
  <c r="AB48" i="22"/>
  <c r="D14" i="22"/>
  <c r="H14" i="22" s="1"/>
  <c r="H48" i="22" s="1"/>
  <c r="AA47" i="22"/>
  <c r="AB47" i="22"/>
  <c r="AA46" i="22"/>
  <c r="AA44" i="22"/>
  <c r="AB44" i="22"/>
  <c r="X51" i="22"/>
  <c r="AB43" i="22"/>
  <c r="V51" i="22"/>
  <c r="AA40" i="22"/>
  <c r="H44" i="22"/>
  <c r="AB45" i="22"/>
  <c r="D40" i="22"/>
  <c r="AA43" i="22"/>
  <c r="AA50" i="22"/>
  <c r="D7" i="22"/>
  <c r="D41" i="22" s="1"/>
  <c r="AB40" i="22"/>
  <c r="D9" i="22"/>
  <c r="H9" i="22" s="1"/>
  <c r="H43" i="22" s="1"/>
  <c r="D13" i="22"/>
  <c r="H13" i="22" s="1"/>
  <c r="H47" i="22" s="1"/>
  <c r="D11" i="22"/>
  <c r="D45" i="22" s="1"/>
  <c r="Z51" i="22"/>
  <c r="AB39" i="22"/>
  <c r="AA39" i="22"/>
  <c r="Y51" i="22"/>
  <c r="AA34" i="22"/>
  <c r="W51" i="22"/>
  <c r="D5" i="22"/>
  <c r="H5" i="22" s="1"/>
  <c r="AA41" i="22"/>
  <c r="AA17" i="22"/>
  <c r="B9" i="22"/>
  <c r="B43" i="22" s="1"/>
  <c r="I43" i="22"/>
  <c r="S9" i="22"/>
  <c r="D12" i="22"/>
  <c r="AB46" i="22"/>
  <c r="AB17" i="22"/>
  <c r="D8" i="22"/>
  <c r="AB42" i="22"/>
  <c r="S44" i="22"/>
  <c r="I47" i="22"/>
  <c r="S13" i="22"/>
  <c r="S47" i="22" s="1"/>
  <c r="B13" i="22"/>
  <c r="H22" i="22"/>
  <c r="H34" i="22" s="1"/>
  <c r="D34" i="22"/>
  <c r="D50" i="22"/>
  <c r="H16" i="22"/>
  <c r="H50" i="22" s="1"/>
  <c r="B5" i="22"/>
  <c r="I17" i="22"/>
  <c r="I39" i="22"/>
  <c r="S5" i="22"/>
  <c r="B23" i="22"/>
  <c r="B40" i="22" s="1"/>
  <c r="B27" i="22"/>
  <c r="B44" i="22" s="1"/>
  <c r="B31" i="22"/>
  <c r="B48" i="22" s="1"/>
  <c r="I34" i="22"/>
  <c r="B34" i="22" s="1"/>
  <c r="I42" i="22"/>
  <c r="I46" i="22"/>
  <c r="I50" i="22"/>
  <c r="H6" i="22"/>
  <c r="H40" i="22" s="1"/>
  <c r="S16" i="22"/>
  <c r="S50" i="22" s="1"/>
  <c r="S26" i="22"/>
  <c r="S34" i="22" s="1"/>
  <c r="AB34" i="22"/>
  <c r="D44" i="22"/>
  <c r="AB50" i="22"/>
  <c r="B8" i="22"/>
  <c r="B12" i="22"/>
  <c r="B22" i="22"/>
  <c r="B30" i="22"/>
  <c r="B7" i="22"/>
  <c r="B41" i="22" s="1"/>
  <c r="B11" i="22"/>
  <c r="B45" i="22" s="1"/>
  <c r="B15" i="22"/>
  <c r="B49" i="22" s="1"/>
  <c r="B25" i="22"/>
  <c r="B29" i="22"/>
  <c r="B33" i="22"/>
  <c r="B50" i="22" s="1"/>
  <c r="S33" i="21"/>
  <c r="S32" i="21"/>
  <c r="S31" i="21"/>
  <c r="S30" i="21"/>
  <c r="S29" i="21"/>
  <c r="S28" i="21"/>
  <c r="S27" i="21"/>
  <c r="S26" i="21"/>
  <c r="S25" i="21"/>
  <c r="S24" i="21"/>
  <c r="S23" i="21"/>
  <c r="S22" i="21"/>
  <c r="S16" i="21"/>
  <c r="S15" i="21"/>
  <c r="S14" i="21"/>
  <c r="S13" i="21"/>
  <c r="S12" i="21"/>
  <c r="S11" i="21"/>
  <c r="S10" i="21"/>
  <c r="S9" i="21"/>
  <c r="S8" i="21"/>
  <c r="S7" i="21"/>
  <c r="S6" i="21"/>
  <c r="S5" i="21"/>
  <c r="H15" i="22" l="1"/>
  <c r="H49" i="22" s="1"/>
  <c r="D48" i="22"/>
  <c r="H11" i="22"/>
  <c r="H45" i="22" s="1"/>
  <c r="AA51" i="22"/>
  <c r="D43" i="22"/>
  <c r="H7" i="22"/>
  <c r="H41" i="22" s="1"/>
  <c r="D47" i="22"/>
  <c r="D39" i="22"/>
  <c r="B42" i="22"/>
  <c r="S17" i="22"/>
  <c r="S39" i="22"/>
  <c r="D42" i="22"/>
  <c r="H8" i="22"/>
  <c r="H42" i="22" s="1"/>
  <c r="B46" i="22"/>
  <c r="B39" i="22"/>
  <c r="B17" i="22"/>
  <c r="AB51" i="22"/>
  <c r="H39" i="22"/>
  <c r="D46" i="22"/>
  <c r="H12" i="22"/>
  <c r="H46" i="22" s="1"/>
  <c r="I51" i="22"/>
  <c r="B51" i="22" s="1"/>
  <c r="B47" i="22"/>
  <c r="D17" i="22"/>
  <c r="S43" i="22"/>
  <c r="I33" i="19"/>
  <c r="S33" i="19" s="1"/>
  <c r="I16" i="19"/>
  <c r="S16" i="19" s="1"/>
  <c r="S51" i="22" l="1"/>
  <c r="D51" i="22"/>
  <c r="H51" i="22"/>
  <c r="H17" i="22"/>
  <c r="I32" i="19"/>
  <c r="S32" i="19" s="1"/>
  <c r="I15" i="19"/>
  <c r="S15" i="19" s="1"/>
  <c r="I31" i="19"/>
  <c r="S31" i="19" s="1"/>
  <c r="I14" i="19"/>
  <c r="S14" i="19" s="1"/>
  <c r="I30" i="19"/>
  <c r="S30" i="19" s="1"/>
  <c r="I13" i="19"/>
  <c r="S13" i="19" s="1"/>
  <c r="I29" i="19"/>
  <c r="S29" i="19" s="1"/>
  <c r="I12" i="19"/>
  <c r="S12" i="19" s="1"/>
  <c r="I28" i="19"/>
  <c r="S28" i="19" s="1"/>
  <c r="I11" i="19"/>
  <c r="S11" i="19" s="1"/>
  <c r="I27" i="19"/>
  <c r="S27" i="19" s="1"/>
  <c r="I10" i="19"/>
  <c r="S10" i="19" s="1"/>
  <c r="I26" i="19"/>
  <c r="S26" i="19" s="1"/>
  <c r="I9" i="19"/>
  <c r="S9" i="19" s="1"/>
  <c r="I25" i="19"/>
  <c r="S25" i="19" s="1"/>
  <c r="I8" i="19"/>
  <c r="S8" i="19" s="1"/>
  <c r="I24" i="19"/>
  <c r="S24" i="19" s="1"/>
  <c r="I7" i="19"/>
  <c r="S7" i="19" s="1"/>
  <c r="I23" i="19"/>
  <c r="S23" i="19" s="1"/>
  <c r="I6" i="19"/>
  <c r="S6" i="19" s="1"/>
  <c r="I22" i="19"/>
  <c r="S22" i="19" s="1"/>
  <c r="I5" i="19"/>
  <c r="S5" i="19" s="1"/>
  <c r="Z50" i="21"/>
  <c r="Y50" i="21"/>
  <c r="X50" i="21"/>
  <c r="W50" i="21"/>
  <c r="V50" i="21"/>
  <c r="R50" i="21"/>
  <c r="U50" i="21" s="1"/>
  <c r="Q50" i="21"/>
  <c r="P50" i="21"/>
  <c r="O50" i="21"/>
  <c r="N50" i="21"/>
  <c r="M50" i="21"/>
  <c r="L50" i="21"/>
  <c r="K50" i="21"/>
  <c r="J50" i="21"/>
  <c r="I50" i="21"/>
  <c r="G50" i="21"/>
  <c r="F50" i="21"/>
  <c r="E50" i="21"/>
  <c r="D50" i="21"/>
  <c r="C50" i="21"/>
  <c r="Z49" i="21"/>
  <c r="Y49" i="21"/>
  <c r="X49" i="21"/>
  <c r="W49" i="21"/>
  <c r="V49" i="21"/>
  <c r="R49" i="21"/>
  <c r="U49" i="21" s="1"/>
  <c r="Q49" i="21"/>
  <c r="P49" i="21"/>
  <c r="O49" i="21"/>
  <c r="N49" i="21"/>
  <c r="M49" i="21"/>
  <c r="L49" i="21"/>
  <c r="K49" i="21"/>
  <c r="J49" i="21"/>
  <c r="I49" i="21"/>
  <c r="G49" i="21"/>
  <c r="F49" i="21"/>
  <c r="E49" i="21"/>
  <c r="D49" i="21"/>
  <c r="C49" i="21"/>
  <c r="Z48" i="21"/>
  <c r="Y48" i="21"/>
  <c r="X48" i="21"/>
  <c r="W48" i="21"/>
  <c r="V48" i="21"/>
  <c r="R48" i="21"/>
  <c r="U48" i="21" s="1"/>
  <c r="Q48" i="21"/>
  <c r="P48" i="21"/>
  <c r="O48" i="21"/>
  <c r="N48" i="21"/>
  <c r="M48" i="21"/>
  <c r="L48" i="21"/>
  <c r="K48" i="21"/>
  <c r="J48" i="21"/>
  <c r="I48" i="21"/>
  <c r="G48" i="21"/>
  <c r="F48" i="21"/>
  <c r="E48" i="21"/>
  <c r="D48" i="21"/>
  <c r="C48" i="21"/>
  <c r="Z47" i="21"/>
  <c r="Y47" i="21"/>
  <c r="X47" i="21"/>
  <c r="W47" i="21"/>
  <c r="V47" i="21"/>
  <c r="R47" i="21"/>
  <c r="U47" i="21" s="1"/>
  <c r="Q47" i="21"/>
  <c r="P47" i="21"/>
  <c r="O47" i="21"/>
  <c r="N47" i="21"/>
  <c r="M47" i="21"/>
  <c r="L47" i="21"/>
  <c r="K47" i="21"/>
  <c r="J47" i="21"/>
  <c r="I47" i="21"/>
  <c r="G47" i="21"/>
  <c r="F47" i="21"/>
  <c r="E47" i="21"/>
  <c r="D47" i="21"/>
  <c r="C47" i="21"/>
  <c r="Z46" i="21"/>
  <c r="Y46" i="21"/>
  <c r="X46" i="21"/>
  <c r="W46" i="21"/>
  <c r="V46" i="21"/>
  <c r="R46" i="21"/>
  <c r="U46" i="21" s="1"/>
  <c r="Q46" i="21"/>
  <c r="P46" i="21"/>
  <c r="O46" i="21"/>
  <c r="N46" i="21"/>
  <c r="M46" i="21"/>
  <c r="L46" i="21"/>
  <c r="K46" i="21"/>
  <c r="J46" i="21"/>
  <c r="I46" i="21"/>
  <c r="G46" i="21"/>
  <c r="F46" i="21"/>
  <c r="E46" i="21"/>
  <c r="D46" i="21"/>
  <c r="C46" i="21"/>
  <c r="Z45" i="21"/>
  <c r="Y45" i="21"/>
  <c r="X45" i="21"/>
  <c r="W45" i="21"/>
  <c r="V45" i="21"/>
  <c r="R45" i="21"/>
  <c r="U45" i="21" s="1"/>
  <c r="Q45" i="21"/>
  <c r="P45" i="21"/>
  <c r="O45" i="21"/>
  <c r="N45" i="21"/>
  <c r="M45" i="21"/>
  <c r="L45" i="21"/>
  <c r="K45" i="21"/>
  <c r="J45" i="21"/>
  <c r="I45" i="21"/>
  <c r="G45" i="21"/>
  <c r="F45" i="21"/>
  <c r="E45" i="21"/>
  <c r="D45" i="21"/>
  <c r="C45" i="21"/>
  <c r="Z44" i="21"/>
  <c r="Y44" i="21"/>
  <c r="X44" i="21"/>
  <c r="W44" i="21"/>
  <c r="V44" i="21"/>
  <c r="R44" i="21"/>
  <c r="U44" i="21" s="1"/>
  <c r="Q44" i="21"/>
  <c r="P44" i="21"/>
  <c r="O44" i="21"/>
  <c r="N44" i="21"/>
  <c r="M44" i="21"/>
  <c r="L44" i="21"/>
  <c r="K44" i="21"/>
  <c r="J44" i="21"/>
  <c r="I44" i="21"/>
  <c r="G44" i="21"/>
  <c r="F44" i="21"/>
  <c r="E44" i="21"/>
  <c r="D44" i="21"/>
  <c r="C44" i="21"/>
  <c r="Z43" i="21"/>
  <c r="Y43" i="21"/>
  <c r="X43" i="21"/>
  <c r="W43" i="21"/>
  <c r="V43" i="21"/>
  <c r="R43" i="21"/>
  <c r="U43" i="21" s="1"/>
  <c r="Q43" i="21"/>
  <c r="P43" i="21"/>
  <c r="O43" i="21"/>
  <c r="N43" i="21"/>
  <c r="M43" i="21"/>
  <c r="L43" i="21"/>
  <c r="K43" i="21"/>
  <c r="J43" i="21"/>
  <c r="I43" i="21"/>
  <c r="G43" i="21"/>
  <c r="F43" i="21"/>
  <c r="E43" i="21"/>
  <c r="D43" i="21"/>
  <c r="C43" i="21"/>
  <c r="Z42" i="21"/>
  <c r="Y42" i="21"/>
  <c r="X42" i="21"/>
  <c r="W42" i="21"/>
  <c r="V42" i="21"/>
  <c r="R42" i="21"/>
  <c r="U42" i="21" s="1"/>
  <c r="Q42" i="21"/>
  <c r="P42" i="21"/>
  <c r="O42" i="21"/>
  <c r="N42" i="21"/>
  <c r="M42" i="21"/>
  <c r="L42" i="21"/>
  <c r="K42" i="21"/>
  <c r="J42" i="21"/>
  <c r="I42" i="21"/>
  <c r="G42" i="21"/>
  <c r="F42" i="21"/>
  <c r="E42" i="21"/>
  <c r="D42" i="21"/>
  <c r="C42" i="21"/>
  <c r="Z41" i="21"/>
  <c r="Y41" i="21"/>
  <c r="X41" i="21"/>
  <c r="W41" i="21"/>
  <c r="V41" i="21"/>
  <c r="R41" i="21"/>
  <c r="U41" i="21" s="1"/>
  <c r="Q41" i="21"/>
  <c r="P41" i="21"/>
  <c r="O41" i="21"/>
  <c r="N41" i="21"/>
  <c r="M41" i="21"/>
  <c r="L41" i="21"/>
  <c r="K41" i="21"/>
  <c r="J41" i="21"/>
  <c r="I41" i="21"/>
  <c r="G41" i="21"/>
  <c r="F41" i="21"/>
  <c r="E41" i="21"/>
  <c r="D41" i="21"/>
  <c r="C41" i="21"/>
  <c r="Z40" i="21"/>
  <c r="Y40" i="21"/>
  <c r="X40" i="21"/>
  <c r="W40" i="21"/>
  <c r="V40" i="21"/>
  <c r="R40" i="21"/>
  <c r="U40" i="21" s="1"/>
  <c r="Q40" i="21"/>
  <c r="P40" i="21"/>
  <c r="O40" i="21"/>
  <c r="N40" i="21"/>
  <c r="M40" i="21"/>
  <c r="L40" i="21"/>
  <c r="K40" i="21"/>
  <c r="J40" i="21"/>
  <c r="I40" i="21"/>
  <c r="G40" i="21"/>
  <c r="F40" i="21"/>
  <c r="E40" i="21"/>
  <c r="D40" i="21"/>
  <c r="C40" i="21"/>
  <c r="Z39" i="21"/>
  <c r="Y39" i="21"/>
  <c r="X39" i="21"/>
  <c r="W39" i="21"/>
  <c r="V39" i="21"/>
  <c r="R39" i="21"/>
  <c r="Q39" i="21"/>
  <c r="P39" i="21"/>
  <c r="O39" i="21"/>
  <c r="N39" i="21"/>
  <c r="M39" i="21"/>
  <c r="L39" i="21"/>
  <c r="K39" i="21"/>
  <c r="J39" i="21"/>
  <c r="I39" i="21"/>
  <c r="G39" i="21"/>
  <c r="F39" i="21"/>
  <c r="E39" i="21"/>
  <c r="D39" i="21"/>
  <c r="C39" i="21"/>
  <c r="Z34" i="21"/>
  <c r="Y34" i="21"/>
  <c r="X34" i="21"/>
  <c r="W34" i="21"/>
  <c r="V34" i="21"/>
  <c r="R34" i="21"/>
  <c r="U34" i="21" s="1"/>
  <c r="Q34" i="21"/>
  <c r="P34" i="21"/>
  <c r="O34" i="21"/>
  <c r="N34" i="21"/>
  <c r="M34" i="21"/>
  <c r="L34" i="21"/>
  <c r="K34" i="21"/>
  <c r="J34" i="21"/>
  <c r="I34" i="21"/>
  <c r="G34" i="21"/>
  <c r="F34" i="21"/>
  <c r="E34" i="21"/>
  <c r="D34" i="21"/>
  <c r="C34" i="21"/>
  <c r="AB33" i="21"/>
  <c r="AA33" i="21"/>
  <c r="H33" i="21"/>
  <c r="B33" i="21"/>
  <c r="AB32" i="21"/>
  <c r="AA32" i="21"/>
  <c r="H32" i="21"/>
  <c r="B32" i="21"/>
  <c r="AB31" i="21"/>
  <c r="AA31" i="21"/>
  <c r="H31" i="21"/>
  <c r="B31" i="21"/>
  <c r="AB30" i="21"/>
  <c r="AA30" i="21"/>
  <c r="S47" i="21"/>
  <c r="H30" i="21"/>
  <c r="B30" i="21"/>
  <c r="AB29" i="21"/>
  <c r="AA29" i="21"/>
  <c r="H29" i="21"/>
  <c r="B29" i="21"/>
  <c r="AB28" i="21"/>
  <c r="AA28" i="21"/>
  <c r="H28" i="21"/>
  <c r="B28" i="21"/>
  <c r="AB27" i="21"/>
  <c r="AA27" i="21"/>
  <c r="H27" i="21"/>
  <c r="B27" i="21"/>
  <c r="AB26" i="21"/>
  <c r="AA26" i="21"/>
  <c r="S43" i="21"/>
  <c r="H26" i="21"/>
  <c r="B26" i="21"/>
  <c r="AB25" i="21"/>
  <c r="AA25" i="21"/>
  <c r="H25" i="21"/>
  <c r="B25" i="21"/>
  <c r="AB24" i="21"/>
  <c r="AA24" i="21"/>
  <c r="H24" i="21"/>
  <c r="B24" i="21"/>
  <c r="AB23" i="21"/>
  <c r="AA23" i="21"/>
  <c r="H23" i="21"/>
  <c r="B23" i="21"/>
  <c r="AB22" i="21"/>
  <c r="AA22" i="21"/>
  <c r="S34" i="21"/>
  <c r="H22" i="21"/>
  <c r="B22" i="21"/>
  <c r="Z17" i="21"/>
  <c r="Y17" i="21"/>
  <c r="Y51" i="21" s="1"/>
  <c r="X17" i="21"/>
  <c r="W17" i="21"/>
  <c r="W51" i="21" s="1"/>
  <c r="V17" i="21"/>
  <c r="R17" i="21"/>
  <c r="U17" i="21" s="1"/>
  <c r="Q17" i="21"/>
  <c r="P17" i="21"/>
  <c r="O17" i="21"/>
  <c r="N17" i="21"/>
  <c r="M17" i="21"/>
  <c r="L17" i="21"/>
  <c r="K17" i="21"/>
  <c r="J17" i="21"/>
  <c r="I17" i="21"/>
  <c r="G17" i="21"/>
  <c r="F17" i="21"/>
  <c r="E17" i="21"/>
  <c r="D17" i="21"/>
  <c r="C17" i="21"/>
  <c r="AB16" i="21"/>
  <c r="AA16" i="21"/>
  <c r="AA50" i="21" s="1"/>
  <c r="S50" i="21"/>
  <c r="H16" i="21"/>
  <c r="H50" i="21" s="1"/>
  <c r="B16" i="21"/>
  <c r="B50" i="21" s="1"/>
  <c r="AB15" i="21"/>
  <c r="AB49" i="21" s="1"/>
  <c r="AA15" i="21"/>
  <c r="S49" i="21"/>
  <c r="H15" i="21"/>
  <c r="B15" i="21"/>
  <c r="AB14" i="21"/>
  <c r="AA14" i="21"/>
  <c r="AA48" i="21" s="1"/>
  <c r="S48" i="21"/>
  <c r="H14" i="21"/>
  <c r="B14" i="21"/>
  <c r="AB13" i="21"/>
  <c r="AA13" i="21"/>
  <c r="H13" i="21"/>
  <c r="H47" i="21" s="1"/>
  <c r="B13" i="21"/>
  <c r="B47" i="21" s="1"/>
  <c r="AB12" i="21"/>
  <c r="AB46" i="21" s="1"/>
  <c r="AA12" i="21"/>
  <c r="S46" i="21"/>
  <c r="H12" i="21"/>
  <c r="H46" i="21" s="1"/>
  <c r="B12" i="21"/>
  <c r="B46" i="21" s="1"/>
  <c r="AB11" i="21"/>
  <c r="AB45" i="21" s="1"/>
  <c r="AA11" i="21"/>
  <c r="AA45" i="21" s="1"/>
  <c r="S45" i="21"/>
  <c r="H11" i="21"/>
  <c r="B11" i="21"/>
  <c r="AB10" i="21"/>
  <c r="AA10" i="21"/>
  <c r="S44" i="21"/>
  <c r="H10" i="21"/>
  <c r="B10" i="21"/>
  <c r="B44" i="21" s="1"/>
  <c r="AB9" i="21"/>
  <c r="AA9" i="21"/>
  <c r="H9" i="21"/>
  <c r="H43" i="21" s="1"/>
  <c r="B9" i="21"/>
  <c r="B43" i="21" s="1"/>
  <c r="AB8" i="21"/>
  <c r="AA8" i="21"/>
  <c r="S42" i="21"/>
  <c r="H8" i="21"/>
  <c r="B8" i="21"/>
  <c r="AB7" i="21"/>
  <c r="AB41" i="21" s="1"/>
  <c r="AA7" i="21"/>
  <c r="S41" i="21"/>
  <c r="H7" i="21"/>
  <c r="B7" i="21"/>
  <c r="AB6" i="21"/>
  <c r="AA6" i="21"/>
  <c r="S17" i="21"/>
  <c r="H6" i="21"/>
  <c r="B6" i="21"/>
  <c r="AB5" i="21"/>
  <c r="AA5" i="21"/>
  <c r="H5" i="21"/>
  <c r="B5" i="21"/>
  <c r="B48" i="21" l="1"/>
  <c r="AB48" i="21"/>
  <c r="V51" i="21"/>
  <c r="AB50" i="21"/>
  <c r="AA39" i="21"/>
  <c r="B42" i="21"/>
  <c r="M51" i="21"/>
  <c r="H42" i="21"/>
  <c r="AB44" i="21"/>
  <c r="B40" i="21"/>
  <c r="B45" i="21"/>
  <c r="AA47" i="21"/>
  <c r="H40" i="21"/>
  <c r="AA42" i="21"/>
  <c r="H45" i="21"/>
  <c r="AB47" i="21"/>
  <c r="AA49" i="21"/>
  <c r="AA41" i="21"/>
  <c r="H44" i="21"/>
  <c r="L51" i="21"/>
  <c r="H17" i="21"/>
  <c r="C51" i="21"/>
  <c r="B51" i="21" s="1"/>
  <c r="P51" i="21"/>
  <c r="Z51" i="21"/>
  <c r="Q51" i="21"/>
  <c r="B34" i="21"/>
  <c r="G51" i="21"/>
  <c r="X51" i="21"/>
  <c r="B41" i="21"/>
  <c r="AB34" i="21"/>
  <c r="I51" i="21"/>
  <c r="AB40" i="21"/>
  <c r="H41" i="21"/>
  <c r="AA40" i="21"/>
  <c r="AA43" i="21"/>
  <c r="AB43" i="21"/>
  <c r="B49" i="21"/>
  <c r="AB42" i="21"/>
  <c r="AA44" i="21"/>
  <c r="D51" i="21"/>
  <c r="AB39" i="21"/>
  <c r="H48" i="21"/>
  <c r="H34" i="21"/>
  <c r="E51" i="21"/>
  <c r="J51" i="21"/>
  <c r="N51" i="21"/>
  <c r="R51" i="21"/>
  <c r="U51" i="21" s="1"/>
  <c r="U39" i="21"/>
  <c r="B39" i="21"/>
  <c r="AA46" i="21"/>
  <c r="H49" i="21"/>
  <c r="AA34" i="21"/>
  <c r="F51" i="21"/>
  <c r="K51" i="21"/>
  <c r="O51" i="21"/>
  <c r="S39" i="21"/>
  <c r="B17" i="21"/>
  <c r="AB17" i="21"/>
  <c r="AB51" i="21" s="1"/>
  <c r="H39" i="21"/>
  <c r="S40" i="21"/>
  <c r="AA17" i="21"/>
  <c r="G50" i="20"/>
  <c r="F50" i="20"/>
  <c r="E50" i="20"/>
  <c r="G49" i="20"/>
  <c r="F49" i="20"/>
  <c r="E49" i="20"/>
  <c r="G48" i="20"/>
  <c r="F48" i="20"/>
  <c r="E48" i="20"/>
  <c r="G47" i="20"/>
  <c r="F47" i="20"/>
  <c r="E47" i="20"/>
  <c r="G46" i="20"/>
  <c r="F46" i="20"/>
  <c r="E46" i="20"/>
  <c r="G45" i="20"/>
  <c r="F45" i="20"/>
  <c r="E45" i="20"/>
  <c r="G44" i="20"/>
  <c r="F44" i="20"/>
  <c r="E44" i="20"/>
  <c r="G43" i="20"/>
  <c r="F43" i="20"/>
  <c r="E43" i="20"/>
  <c r="G42" i="20"/>
  <c r="F42" i="20"/>
  <c r="E42" i="20"/>
  <c r="G41" i="20"/>
  <c r="F41" i="20"/>
  <c r="E41" i="20"/>
  <c r="G40" i="20"/>
  <c r="F40" i="20"/>
  <c r="E40" i="20"/>
  <c r="G39" i="20"/>
  <c r="F39" i="20"/>
  <c r="E39" i="20"/>
  <c r="G34" i="20"/>
  <c r="F34" i="20"/>
  <c r="E34" i="20"/>
  <c r="G17" i="20"/>
  <c r="F17" i="20"/>
  <c r="E17" i="20"/>
  <c r="Z50" i="19"/>
  <c r="Y50" i="19"/>
  <c r="X50" i="19"/>
  <c r="W50" i="19"/>
  <c r="V50" i="19"/>
  <c r="Z49" i="19"/>
  <c r="Y49" i="19"/>
  <c r="X49" i="19"/>
  <c r="W49" i="19"/>
  <c r="V49" i="19"/>
  <c r="Z48" i="19"/>
  <c r="Y48" i="19"/>
  <c r="X48" i="19"/>
  <c r="W48" i="19"/>
  <c r="V48" i="19"/>
  <c r="Z47" i="19"/>
  <c r="Y47" i="19"/>
  <c r="X47" i="19"/>
  <c r="W47" i="19"/>
  <c r="V47" i="19"/>
  <c r="Z46" i="19"/>
  <c r="Y46" i="19"/>
  <c r="X46" i="19"/>
  <c r="W46" i="19"/>
  <c r="V46" i="19"/>
  <c r="Z45" i="19"/>
  <c r="Y45" i="19"/>
  <c r="X45" i="19"/>
  <c r="W45" i="19"/>
  <c r="V45" i="19"/>
  <c r="Z44" i="19"/>
  <c r="Y44" i="19"/>
  <c r="X44" i="19"/>
  <c r="W44" i="19"/>
  <c r="V44" i="19"/>
  <c r="Z43" i="19"/>
  <c r="Y43" i="19"/>
  <c r="X43" i="19"/>
  <c r="W43" i="19"/>
  <c r="V43" i="19"/>
  <c r="Z42" i="19"/>
  <c r="Y42" i="19"/>
  <c r="X42" i="19"/>
  <c r="W42" i="19"/>
  <c r="V42" i="19"/>
  <c r="Z41" i="19"/>
  <c r="Y41" i="19"/>
  <c r="X41" i="19"/>
  <c r="W41" i="19"/>
  <c r="V41" i="19"/>
  <c r="Z40" i="19"/>
  <c r="Y40" i="19"/>
  <c r="X40" i="19"/>
  <c r="W40" i="19"/>
  <c r="V40" i="19"/>
  <c r="Z39" i="19"/>
  <c r="Y39" i="19"/>
  <c r="X39" i="19"/>
  <c r="W39" i="19"/>
  <c r="V39" i="19"/>
  <c r="W50" i="20"/>
  <c r="V50" i="20"/>
  <c r="U50" i="20"/>
  <c r="W49" i="20"/>
  <c r="V49" i="20"/>
  <c r="U49" i="20"/>
  <c r="W48" i="20"/>
  <c r="V48" i="20"/>
  <c r="U48" i="20"/>
  <c r="W47" i="20"/>
  <c r="V47" i="20"/>
  <c r="U47" i="20"/>
  <c r="W46" i="20"/>
  <c r="V46" i="20"/>
  <c r="U46" i="20"/>
  <c r="W45" i="20"/>
  <c r="V45" i="20"/>
  <c r="U45" i="20"/>
  <c r="W44" i="20"/>
  <c r="V44" i="20"/>
  <c r="U44" i="20"/>
  <c r="W43" i="20"/>
  <c r="V43" i="20"/>
  <c r="U43" i="20"/>
  <c r="W42" i="20"/>
  <c r="V42" i="20"/>
  <c r="U42" i="20"/>
  <c r="W41" i="20"/>
  <c r="V41" i="20"/>
  <c r="U41" i="20"/>
  <c r="W40" i="20"/>
  <c r="V40" i="20"/>
  <c r="U40" i="20"/>
  <c r="W39" i="20"/>
  <c r="V39" i="20"/>
  <c r="U39" i="20"/>
  <c r="E39" i="19"/>
  <c r="F39" i="19"/>
  <c r="G39" i="19"/>
  <c r="E40" i="19"/>
  <c r="F40" i="19"/>
  <c r="G40" i="19"/>
  <c r="E41" i="19"/>
  <c r="F41" i="19"/>
  <c r="G41" i="19"/>
  <c r="E42" i="19"/>
  <c r="F42" i="19"/>
  <c r="G42" i="19"/>
  <c r="E43" i="19"/>
  <c r="F43" i="19"/>
  <c r="G43" i="19"/>
  <c r="E44" i="19"/>
  <c r="F44" i="19"/>
  <c r="G44" i="19"/>
  <c r="E45" i="19"/>
  <c r="F45" i="19"/>
  <c r="G45" i="19"/>
  <c r="E46" i="19"/>
  <c r="F46" i="19"/>
  <c r="G46" i="19"/>
  <c r="E47" i="19"/>
  <c r="F47" i="19"/>
  <c r="G47" i="19"/>
  <c r="E48" i="19"/>
  <c r="F48" i="19"/>
  <c r="G48" i="19"/>
  <c r="E49" i="19"/>
  <c r="F49" i="19"/>
  <c r="G49" i="19"/>
  <c r="E50" i="19"/>
  <c r="F50" i="19"/>
  <c r="G50" i="19"/>
  <c r="E34" i="19"/>
  <c r="F34" i="19"/>
  <c r="G34" i="19"/>
  <c r="E17" i="19"/>
  <c r="F17" i="19"/>
  <c r="G17" i="19"/>
  <c r="Q39" i="19"/>
  <c r="Q40" i="19"/>
  <c r="Q41" i="19"/>
  <c r="Q42" i="19"/>
  <c r="Q43" i="19"/>
  <c r="Q44" i="19"/>
  <c r="Q45" i="19"/>
  <c r="Q46" i="19"/>
  <c r="Q47" i="19"/>
  <c r="Q48" i="19"/>
  <c r="Q49" i="19"/>
  <c r="Q50" i="19"/>
  <c r="Q34" i="19"/>
  <c r="Q17" i="19"/>
  <c r="S33" i="20"/>
  <c r="S32" i="20"/>
  <c r="S31" i="20"/>
  <c r="S30" i="20"/>
  <c r="S29" i="20"/>
  <c r="S28" i="20"/>
  <c r="S27" i="20"/>
  <c r="S26" i="20"/>
  <c r="S25" i="20"/>
  <c r="S24" i="20"/>
  <c r="S23" i="20"/>
  <c r="S16" i="20"/>
  <c r="S15" i="20"/>
  <c r="S14" i="20"/>
  <c r="S13" i="20"/>
  <c r="S12" i="20"/>
  <c r="S11" i="20"/>
  <c r="S10" i="20"/>
  <c r="S9" i="20"/>
  <c r="S8" i="20"/>
  <c r="S7" i="20"/>
  <c r="S6" i="20"/>
  <c r="R17" i="20"/>
  <c r="Q17" i="20"/>
  <c r="P17" i="20"/>
  <c r="O17" i="20"/>
  <c r="N17" i="20"/>
  <c r="M17" i="20"/>
  <c r="L34" i="20"/>
  <c r="M34" i="20"/>
  <c r="N34" i="20"/>
  <c r="O34" i="20"/>
  <c r="P34" i="20"/>
  <c r="Q34" i="20"/>
  <c r="R34" i="20"/>
  <c r="Q39" i="20"/>
  <c r="Q40" i="20"/>
  <c r="Q41" i="20"/>
  <c r="Q42" i="20"/>
  <c r="Q43" i="20"/>
  <c r="Q44" i="20"/>
  <c r="Q45" i="20"/>
  <c r="Q46" i="20"/>
  <c r="Q47" i="20"/>
  <c r="Q48" i="20"/>
  <c r="Q49" i="20"/>
  <c r="Q50" i="20"/>
  <c r="S50" i="20"/>
  <c r="R50" i="20"/>
  <c r="P50" i="20"/>
  <c r="O50" i="20"/>
  <c r="N50" i="20"/>
  <c r="M50" i="20"/>
  <c r="L50" i="20"/>
  <c r="K50" i="20"/>
  <c r="J50" i="20"/>
  <c r="I50" i="20"/>
  <c r="C50" i="20"/>
  <c r="S49" i="20"/>
  <c r="R49" i="20"/>
  <c r="P49" i="20"/>
  <c r="O49" i="20"/>
  <c r="N49" i="20"/>
  <c r="M49" i="20"/>
  <c r="L49" i="20"/>
  <c r="K49" i="20"/>
  <c r="J49" i="20"/>
  <c r="I49" i="20"/>
  <c r="C49" i="20"/>
  <c r="S48" i="20"/>
  <c r="R48" i="20"/>
  <c r="P48" i="20"/>
  <c r="O48" i="20"/>
  <c r="N48" i="20"/>
  <c r="M48" i="20"/>
  <c r="L48" i="20"/>
  <c r="K48" i="20"/>
  <c r="J48" i="20"/>
  <c r="I48" i="20"/>
  <c r="C48" i="20"/>
  <c r="S47" i="20"/>
  <c r="R47" i="20"/>
  <c r="P47" i="20"/>
  <c r="O47" i="20"/>
  <c r="N47" i="20"/>
  <c r="M47" i="20"/>
  <c r="L47" i="20"/>
  <c r="K47" i="20"/>
  <c r="J47" i="20"/>
  <c r="I47" i="20"/>
  <c r="C47" i="20"/>
  <c r="S46" i="20"/>
  <c r="R46" i="20"/>
  <c r="P46" i="20"/>
  <c r="O46" i="20"/>
  <c r="N46" i="20"/>
  <c r="M46" i="20"/>
  <c r="L46" i="20"/>
  <c r="K46" i="20"/>
  <c r="J46" i="20"/>
  <c r="I46" i="20"/>
  <c r="C46" i="20"/>
  <c r="S45" i="20"/>
  <c r="R45" i="20"/>
  <c r="P45" i="20"/>
  <c r="O45" i="20"/>
  <c r="N45" i="20"/>
  <c r="M45" i="20"/>
  <c r="L45" i="20"/>
  <c r="K45" i="20"/>
  <c r="J45" i="20"/>
  <c r="I45" i="20"/>
  <c r="C45" i="20"/>
  <c r="S44" i="20"/>
  <c r="R44" i="20"/>
  <c r="P44" i="20"/>
  <c r="O44" i="20"/>
  <c r="N44" i="20"/>
  <c r="M44" i="20"/>
  <c r="L44" i="20"/>
  <c r="K44" i="20"/>
  <c r="J44" i="20"/>
  <c r="I44" i="20"/>
  <c r="C44" i="20"/>
  <c r="S43" i="20"/>
  <c r="R43" i="20"/>
  <c r="P43" i="20"/>
  <c r="O43" i="20"/>
  <c r="N43" i="20"/>
  <c r="M43" i="20"/>
  <c r="L43" i="20"/>
  <c r="K43" i="20"/>
  <c r="J43" i="20"/>
  <c r="I43" i="20"/>
  <c r="C43" i="20"/>
  <c r="S42" i="20"/>
  <c r="R42" i="20"/>
  <c r="P42" i="20"/>
  <c r="O42" i="20"/>
  <c r="N42" i="20"/>
  <c r="M42" i="20"/>
  <c r="L42" i="20"/>
  <c r="K42" i="20"/>
  <c r="J42" i="20"/>
  <c r="I42" i="20"/>
  <c r="C42" i="20"/>
  <c r="S41" i="20"/>
  <c r="R41" i="20"/>
  <c r="P41" i="20"/>
  <c r="O41" i="20"/>
  <c r="N41" i="20"/>
  <c r="M41" i="20"/>
  <c r="L41" i="20"/>
  <c r="K41" i="20"/>
  <c r="J41" i="20"/>
  <c r="I41" i="20"/>
  <c r="C41" i="20"/>
  <c r="S40" i="20"/>
  <c r="R40" i="20"/>
  <c r="P40" i="20"/>
  <c r="O40" i="20"/>
  <c r="N40" i="20"/>
  <c r="M40" i="20"/>
  <c r="L40" i="20"/>
  <c r="K40" i="20"/>
  <c r="J40" i="20"/>
  <c r="I40" i="20"/>
  <c r="C40" i="20"/>
  <c r="S39" i="20"/>
  <c r="R39" i="20"/>
  <c r="P39" i="20"/>
  <c r="O39" i="20"/>
  <c r="N39" i="20"/>
  <c r="M39" i="20"/>
  <c r="L39" i="20"/>
  <c r="L51" i="20" s="1"/>
  <c r="K39" i="20"/>
  <c r="J39" i="20"/>
  <c r="C39" i="20"/>
  <c r="R50" i="19"/>
  <c r="U50" i="19" s="1"/>
  <c r="P50" i="19"/>
  <c r="O50" i="19"/>
  <c r="N50" i="19"/>
  <c r="M50" i="19"/>
  <c r="L50" i="19"/>
  <c r="K50" i="19"/>
  <c r="J50" i="19"/>
  <c r="C50" i="19"/>
  <c r="R49" i="19"/>
  <c r="U49" i="19" s="1"/>
  <c r="P49" i="19"/>
  <c r="O49" i="19"/>
  <c r="N49" i="19"/>
  <c r="M49" i="19"/>
  <c r="L49" i="19"/>
  <c r="K49" i="19"/>
  <c r="J49" i="19"/>
  <c r="I49" i="19"/>
  <c r="C49" i="19"/>
  <c r="R48" i="19"/>
  <c r="U48" i="19" s="1"/>
  <c r="P48" i="19"/>
  <c r="O48" i="19"/>
  <c r="N48" i="19"/>
  <c r="M48" i="19"/>
  <c r="L48" i="19"/>
  <c r="K48" i="19"/>
  <c r="J48" i="19"/>
  <c r="I48" i="19"/>
  <c r="C48" i="19"/>
  <c r="R47" i="19"/>
  <c r="U47" i="19" s="1"/>
  <c r="P47" i="19"/>
  <c r="O47" i="19"/>
  <c r="N47" i="19"/>
  <c r="M47" i="19"/>
  <c r="L47" i="19"/>
  <c r="K47" i="19"/>
  <c r="J47" i="19"/>
  <c r="I47" i="19"/>
  <c r="C47" i="19"/>
  <c r="R46" i="19"/>
  <c r="U46" i="19" s="1"/>
  <c r="P46" i="19"/>
  <c r="O46" i="19"/>
  <c r="N46" i="19"/>
  <c r="M46" i="19"/>
  <c r="L46" i="19"/>
  <c r="K46" i="19"/>
  <c r="J46" i="19"/>
  <c r="I46" i="19"/>
  <c r="C46" i="19"/>
  <c r="R45" i="19"/>
  <c r="U45" i="19" s="1"/>
  <c r="P45" i="19"/>
  <c r="O45" i="19"/>
  <c r="N45" i="19"/>
  <c r="M45" i="19"/>
  <c r="L45" i="19"/>
  <c r="K45" i="19"/>
  <c r="J45" i="19"/>
  <c r="I45" i="19"/>
  <c r="C45" i="19"/>
  <c r="R44" i="19"/>
  <c r="U44" i="19" s="1"/>
  <c r="P44" i="19"/>
  <c r="O44" i="19"/>
  <c r="N44" i="19"/>
  <c r="M44" i="19"/>
  <c r="L44" i="19"/>
  <c r="K44" i="19"/>
  <c r="J44" i="19"/>
  <c r="I44" i="19"/>
  <c r="C44" i="19"/>
  <c r="R43" i="19"/>
  <c r="U43" i="19" s="1"/>
  <c r="P43" i="19"/>
  <c r="O43" i="19"/>
  <c r="N43" i="19"/>
  <c r="M43" i="19"/>
  <c r="L43" i="19"/>
  <c r="K43" i="19"/>
  <c r="J43" i="19"/>
  <c r="I43" i="19"/>
  <c r="C43" i="19"/>
  <c r="R42" i="19"/>
  <c r="U42" i="19" s="1"/>
  <c r="P42" i="19"/>
  <c r="O42" i="19"/>
  <c r="N42" i="19"/>
  <c r="M42" i="19"/>
  <c r="L42" i="19"/>
  <c r="K42" i="19"/>
  <c r="J42" i="19"/>
  <c r="I42" i="19"/>
  <c r="C42" i="19"/>
  <c r="R41" i="19"/>
  <c r="U41" i="19" s="1"/>
  <c r="P41" i="19"/>
  <c r="O41" i="19"/>
  <c r="N41" i="19"/>
  <c r="M41" i="19"/>
  <c r="L41" i="19"/>
  <c r="K41" i="19"/>
  <c r="J41" i="19"/>
  <c r="I41" i="19"/>
  <c r="C41" i="19"/>
  <c r="R40" i="19"/>
  <c r="U40" i="19" s="1"/>
  <c r="P40" i="19"/>
  <c r="O40" i="19"/>
  <c r="N40" i="19"/>
  <c r="M40" i="19"/>
  <c r="L40" i="19"/>
  <c r="K40" i="19"/>
  <c r="J40" i="19"/>
  <c r="I40" i="19"/>
  <c r="C40" i="19"/>
  <c r="R39" i="19"/>
  <c r="U39" i="19" s="1"/>
  <c r="P39" i="19"/>
  <c r="O39" i="19"/>
  <c r="N39" i="19"/>
  <c r="M39" i="19"/>
  <c r="L39" i="19"/>
  <c r="K39" i="19"/>
  <c r="J39" i="19"/>
  <c r="I39" i="19"/>
  <c r="C39" i="19"/>
  <c r="B15" i="19"/>
  <c r="B14" i="19"/>
  <c r="B13" i="19"/>
  <c r="B12" i="19"/>
  <c r="B11" i="19"/>
  <c r="B10" i="19"/>
  <c r="B9" i="19"/>
  <c r="B8" i="19"/>
  <c r="B7" i="19"/>
  <c r="B6" i="19"/>
  <c r="B5" i="19"/>
  <c r="R34" i="19"/>
  <c r="U34" i="19" s="1"/>
  <c r="P34" i="19"/>
  <c r="O34" i="19"/>
  <c r="N34" i="19"/>
  <c r="AB33" i="19"/>
  <c r="D33" i="19" s="1"/>
  <c r="H33" i="19" s="1"/>
  <c r="AB32" i="19"/>
  <c r="D32" i="19" s="1"/>
  <c r="H32" i="19" s="1"/>
  <c r="AB31" i="19"/>
  <c r="D31" i="19" s="1"/>
  <c r="H31" i="19" s="1"/>
  <c r="AB30" i="19"/>
  <c r="D30" i="19" s="1"/>
  <c r="H30" i="19" s="1"/>
  <c r="AB29" i="19"/>
  <c r="D29" i="19" s="1"/>
  <c r="H29" i="19" s="1"/>
  <c r="AB28" i="19"/>
  <c r="D28" i="19" s="1"/>
  <c r="H28" i="19" s="1"/>
  <c r="AB27" i="19"/>
  <c r="D27" i="19" s="1"/>
  <c r="H27" i="19" s="1"/>
  <c r="AB26" i="19"/>
  <c r="D26" i="19" s="1"/>
  <c r="H26" i="19" s="1"/>
  <c r="AB25" i="19"/>
  <c r="D25" i="19" s="1"/>
  <c r="H25" i="19" s="1"/>
  <c r="AB24" i="19"/>
  <c r="D24" i="19" s="1"/>
  <c r="H24" i="19" s="1"/>
  <c r="AB23" i="19"/>
  <c r="D23" i="19" s="1"/>
  <c r="H23" i="19" s="1"/>
  <c r="AB22" i="19"/>
  <c r="D22" i="19" s="1"/>
  <c r="H22" i="19" s="1"/>
  <c r="AB16" i="19"/>
  <c r="D16" i="19" s="1"/>
  <c r="H16" i="19" s="1"/>
  <c r="AB15" i="19"/>
  <c r="D15" i="19" s="1"/>
  <c r="D49" i="19" s="1"/>
  <c r="AB14" i="19"/>
  <c r="D14" i="19" s="1"/>
  <c r="H14" i="19" s="1"/>
  <c r="AB13" i="19"/>
  <c r="D13" i="19" s="1"/>
  <c r="H13" i="19" s="1"/>
  <c r="AB12" i="19"/>
  <c r="D12" i="19" s="1"/>
  <c r="H12" i="19" s="1"/>
  <c r="AB11" i="19"/>
  <c r="D11" i="19" s="1"/>
  <c r="H11" i="19" s="1"/>
  <c r="AB10" i="19"/>
  <c r="D10" i="19" s="1"/>
  <c r="H10" i="19" s="1"/>
  <c r="AB9" i="19"/>
  <c r="D9" i="19" s="1"/>
  <c r="H9" i="19" s="1"/>
  <c r="AB8" i="19"/>
  <c r="D8" i="19" s="1"/>
  <c r="D42" i="19" s="1"/>
  <c r="AB7" i="19"/>
  <c r="D7" i="19" s="1"/>
  <c r="H7" i="19" s="1"/>
  <c r="AB6" i="19"/>
  <c r="D6" i="19" s="1"/>
  <c r="H6" i="19" s="1"/>
  <c r="AB5" i="19"/>
  <c r="D5" i="19" s="1"/>
  <c r="H5" i="19" s="1"/>
  <c r="X34" i="19"/>
  <c r="Y34" i="19"/>
  <c r="Z34" i="19"/>
  <c r="X17" i="19"/>
  <c r="Y17" i="19"/>
  <c r="Z17" i="19"/>
  <c r="AA33" i="19"/>
  <c r="AA32" i="19"/>
  <c r="AA31" i="19"/>
  <c r="AA30" i="19"/>
  <c r="AA29" i="19"/>
  <c r="AA28" i="19"/>
  <c r="AA27" i="19"/>
  <c r="AA26" i="19"/>
  <c r="AA25" i="19"/>
  <c r="AA24" i="19"/>
  <c r="AA23" i="19"/>
  <c r="AA6" i="19"/>
  <c r="AA7" i="19"/>
  <c r="AA8" i="19"/>
  <c r="AA9" i="19"/>
  <c r="AA10" i="19"/>
  <c r="AA11" i="19"/>
  <c r="AA12" i="19"/>
  <c r="AA46" i="19" s="1"/>
  <c r="AA13" i="19"/>
  <c r="AA14" i="19"/>
  <c r="AA15" i="19"/>
  <c r="AA16" i="19"/>
  <c r="AA22" i="19"/>
  <c r="AA5" i="19"/>
  <c r="P17" i="19"/>
  <c r="O17" i="19"/>
  <c r="N17" i="19"/>
  <c r="R17" i="19"/>
  <c r="U17" i="19" s="1"/>
  <c r="K34" i="20"/>
  <c r="J34" i="20"/>
  <c r="C34" i="20"/>
  <c r="D33" i="20"/>
  <c r="H33" i="20" s="1"/>
  <c r="B33" i="20"/>
  <c r="D32" i="20"/>
  <c r="H32" i="20" s="1"/>
  <c r="B32" i="20"/>
  <c r="D31" i="20"/>
  <c r="B31" i="20"/>
  <c r="D30" i="20"/>
  <c r="H30" i="20" s="1"/>
  <c r="B30" i="20"/>
  <c r="D29" i="20"/>
  <c r="H29" i="20" s="1"/>
  <c r="B29" i="20"/>
  <c r="D28" i="20"/>
  <c r="H28" i="20" s="1"/>
  <c r="B28" i="20"/>
  <c r="D27" i="20"/>
  <c r="H27" i="20" s="1"/>
  <c r="B27" i="20"/>
  <c r="D26" i="20"/>
  <c r="H26" i="20" s="1"/>
  <c r="B26" i="20"/>
  <c r="D25" i="20"/>
  <c r="B25" i="20"/>
  <c r="D24" i="20"/>
  <c r="H24" i="20" s="1"/>
  <c r="B24" i="20"/>
  <c r="D23" i="20"/>
  <c r="H23" i="20" s="1"/>
  <c r="B23" i="20"/>
  <c r="I22" i="20"/>
  <c r="B22" i="20" s="1"/>
  <c r="D22" i="20"/>
  <c r="W34" i="20"/>
  <c r="V34" i="20"/>
  <c r="U34" i="20"/>
  <c r="W17" i="20"/>
  <c r="V17" i="20"/>
  <c r="V51" i="20" s="1"/>
  <c r="U17" i="20"/>
  <c r="L17" i="20"/>
  <c r="K17" i="20"/>
  <c r="J17" i="20"/>
  <c r="C17" i="20"/>
  <c r="X33" i="20"/>
  <c r="X16" i="20"/>
  <c r="D16" i="20"/>
  <c r="B16" i="20"/>
  <c r="X32" i="20"/>
  <c r="X15" i="20"/>
  <c r="X49" i="20" s="1"/>
  <c r="D15" i="20"/>
  <c r="H15" i="20" s="1"/>
  <c r="H49" i="20" s="1"/>
  <c r="B15" i="20"/>
  <c r="X31" i="20"/>
  <c r="X14" i="20"/>
  <c r="D14" i="20"/>
  <c r="H14" i="20" s="1"/>
  <c r="B14" i="20"/>
  <c r="X30" i="20"/>
  <c r="X13" i="20"/>
  <c r="D13" i="20"/>
  <c r="H13" i="20" s="1"/>
  <c r="B13" i="20"/>
  <c r="B47" i="20" s="1"/>
  <c r="X29" i="20"/>
  <c r="X12" i="20"/>
  <c r="X46" i="20" s="1"/>
  <c r="D12" i="20"/>
  <c r="H12" i="20" s="1"/>
  <c r="H46" i="20" s="1"/>
  <c r="B12" i="20"/>
  <c r="B46" i="20" s="1"/>
  <c r="X28" i="20"/>
  <c r="X11" i="20"/>
  <c r="D11" i="20"/>
  <c r="B11" i="20"/>
  <c r="X27" i="20"/>
  <c r="X10" i="20"/>
  <c r="X44" i="20" s="1"/>
  <c r="D10" i="20"/>
  <c r="H10" i="20" s="1"/>
  <c r="B10" i="20"/>
  <c r="B44" i="20"/>
  <c r="X26" i="20"/>
  <c r="X9" i="20"/>
  <c r="D9" i="20"/>
  <c r="H9" i="20" s="1"/>
  <c r="B9" i="20"/>
  <c r="X25" i="20"/>
  <c r="X8" i="20"/>
  <c r="D8" i="20"/>
  <c r="B8" i="20"/>
  <c r="X24" i="20"/>
  <c r="X7" i="20"/>
  <c r="D7" i="20"/>
  <c r="H7" i="20" s="1"/>
  <c r="B7" i="20"/>
  <c r="X23" i="20"/>
  <c r="X6" i="20"/>
  <c r="D6" i="20"/>
  <c r="H6" i="20" s="1"/>
  <c r="B6" i="20"/>
  <c r="B40" i="20" s="1"/>
  <c r="X22" i="20"/>
  <c r="X5" i="20"/>
  <c r="X39" i="20" s="1"/>
  <c r="I5" i="20"/>
  <c r="S5" i="20" s="1"/>
  <c r="D5" i="20"/>
  <c r="J17" i="19"/>
  <c r="I34" i="19"/>
  <c r="W34" i="19"/>
  <c r="V34" i="19"/>
  <c r="W17" i="19"/>
  <c r="V17" i="19"/>
  <c r="P38" i="1"/>
  <c r="M38" i="1"/>
  <c r="P37" i="1"/>
  <c r="M37" i="1"/>
  <c r="P36" i="1"/>
  <c r="M36" i="1"/>
  <c r="P35" i="1"/>
  <c r="M35" i="1"/>
  <c r="P34" i="1"/>
  <c r="M34" i="1"/>
  <c r="L34" i="1" s="1"/>
  <c r="P33" i="1"/>
  <c r="M33" i="1"/>
  <c r="P32" i="1"/>
  <c r="M32" i="1"/>
  <c r="P31" i="1"/>
  <c r="M31" i="1"/>
  <c r="P30" i="1"/>
  <c r="M30" i="1"/>
  <c r="L30" i="1" s="1"/>
  <c r="P29" i="1"/>
  <c r="M29" i="1"/>
  <c r="L29" i="1"/>
  <c r="P28" i="1"/>
  <c r="M28" i="1"/>
  <c r="P27" i="1"/>
  <c r="M27" i="1"/>
  <c r="P26" i="1"/>
  <c r="M26" i="1"/>
  <c r="L26" i="1" s="1"/>
  <c r="P25" i="1"/>
  <c r="M25" i="1"/>
  <c r="P24" i="1"/>
  <c r="M24" i="1"/>
  <c r="L24" i="1" s="1"/>
  <c r="P23" i="1"/>
  <c r="M23" i="1"/>
  <c r="P22" i="1"/>
  <c r="L22" i="1" s="1"/>
  <c r="P21" i="1"/>
  <c r="L21" i="1" s="1"/>
  <c r="P20" i="1"/>
  <c r="L20" i="1" s="1"/>
  <c r="P19" i="1"/>
  <c r="L19" i="1" s="1"/>
  <c r="P18" i="1"/>
  <c r="L18" i="1" s="1"/>
  <c r="P17" i="1"/>
  <c r="L17" i="1" s="1"/>
  <c r="P16" i="1"/>
  <c r="L16" i="1" s="1"/>
  <c r="U15" i="1"/>
  <c r="U14" i="1"/>
  <c r="U11" i="1"/>
  <c r="U10" i="1"/>
  <c r="U9" i="1"/>
  <c r="U8" i="1"/>
  <c r="U7" i="1"/>
  <c r="U6" i="1"/>
  <c r="U5" i="1"/>
  <c r="K15" i="1"/>
  <c r="K14" i="1"/>
  <c r="K13" i="1"/>
  <c r="K12" i="1"/>
  <c r="K11" i="1"/>
  <c r="K10" i="1"/>
  <c r="K9" i="1"/>
  <c r="K8" i="1"/>
  <c r="K7" i="1"/>
  <c r="K6" i="1"/>
  <c r="K5" i="1"/>
  <c r="M17" i="19"/>
  <c r="L17" i="19"/>
  <c r="K17" i="19"/>
  <c r="M34" i="19"/>
  <c r="L34" i="19"/>
  <c r="K34" i="19"/>
  <c r="J34" i="19"/>
  <c r="C34" i="19"/>
  <c r="C17" i="19"/>
  <c r="B26" i="19"/>
  <c r="B27" i="19"/>
  <c r="B32" i="19"/>
  <c r="B49" i="19" s="1"/>
  <c r="F38" i="1"/>
  <c r="C38" i="1"/>
  <c r="F37" i="1"/>
  <c r="C37" i="1"/>
  <c r="B37" i="1" s="1"/>
  <c r="F36" i="1"/>
  <c r="C36" i="1"/>
  <c r="B36" i="1" s="1"/>
  <c r="F35" i="1"/>
  <c r="C35" i="1"/>
  <c r="B35" i="1" s="1"/>
  <c r="F34" i="1"/>
  <c r="C34" i="1"/>
  <c r="B34" i="1" s="1"/>
  <c r="F33" i="1"/>
  <c r="C33" i="1"/>
  <c r="F32" i="1"/>
  <c r="C32" i="1"/>
  <c r="F31" i="1"/>
  <c r="C31" i="1"/>
  <c r="F30" i="1"/>
  <c r="C30" i="1"/>
  <c r="F29" i="1"/>
  <c r="C29" i="1"/>
  <c r="B29" i="1" s="1"/>
  <c r="F28" i="1"/>
  <c r="C28" i="1"/>
  <c r="B28" i="1" s="1"/>
  <c r="F27" i="1"/>
  <c r="C27" i="1"/>
  <c r="F26" i="1"/>
  <c r="C26" i="1"/>
  <c r="B26" i="1"/>
  <c r="F25" i="1"/>
  <c r="C25" i="1"/>
  <c r="F24" i="1"/>
  <c r="C24" i="1"/>
  <c r="B24" i="1" s="1"/>
  <c r="F23" i="1"/>
  <c r="C23" i="1"/>
  <c r="B23" i="1" s="1"/>
  <c r="F22" i="1"/>
  <c r="B22" i="1" s="1"/>
  <c r="F21" i="1"/>
  <c r="B21" i="1" s="1"/>
  <c r="F20" i="1"/>
  <c r="B20" i="1" s="1"/>
  <c r="F19" i="1"/>
  <c r="B19" i="1" s="1"/>
  <c r="F18" i="1"/>
  <c r="B18" i="1" s="1"/>
  <c r="F17" i="1"/>
  <c r="B17" i="1" s="1"/>
  <c r="F16" i="1"/>
  <c r="B16" i="1" s="1"/>
  <c r="B33" i="19"/>
  <c r="B28" i="19"/>
  <c r="B29" i="19"/>
  <c r="B30" i="19"/>
  <c r="B31" i="19"/>
  <c r="B22" i="19"/>
  <c r="B23" i="19"/>
  <c r="B24" i="19"/>
  <c r="B25" i="19"/>
  <c r="R51" i="20"/>
  <c r="P51" i="20"/>
  <c r="D40" i="20"/>
  <c r="I17" i="20"/>
  <c r="B17" i="20" s="1"/>
  <c r="H8" i="20"/>
  <c r="H11" i="20"/>
  <c r="X45" i="20"/>
  <c r="H16" i="20"/>
  <c r="B5" i="20" l="1"/>
  <c r="B25" i="1"/>
  <c r="L36" i="1"/>
  <c r="B42" i="20"/>
  <c r="X47" i="20"/>
  <c r="W51" i="20"/>
  <c r="C51" i="20"/>
  <c r="D46" i="20"/>
  <c r="H41" i="20"/>
  <c r="O51" i="20"/>
  <c r="B48" i="20"/>
  <c r="B39" i="20"/>
  <c r="B38" i="1"/>
  <c r="L31" i="1"/>
  <c r="H46" i="19"/>
  <c r="B31" i="1"/>
  <c r="L27" i="1"/>
  <c r="L32" i="1"/>
  <c r="L38" i="1"/>
  <c r="B43" i="20"/>
  <c r="X48" i="20"/>
  <c r="D47" i="20"/>
  <c r="H43" i="20"/>
  <c r="E51" i="20"/>
  <c r="D34" i="20"/>
  <c r="B40" i="19"/>
  <c r="L28" i="1"/>
  <c r="L33" i="1"/>
  <c r="X40" i="20"/>
  <c r="X43" i="20"/>
  <c r="B49" i="20"/>
  <c r="I39" i="20"/>
  <c r="I51" i="20" s="1"/>
  <c r="B51" i="20" s="1"/>
  <c r="D48" i="19"/>
  <c r="G51" i="20"/>
  <c r="L23" i="1"/>
  <c r="X34" i="20"/>
  <c r="H51" i="21"/>
  <c r="B45" i="19"/>
  <c r="B30" i="1"/>
  <c r="B41" i="20"/>
  <c r="D40" i="19"/>
  <c r="N51" i="20"/>
  <c r="H22" i="20"/>
  <c r="L35" i="1"/>
  <c r="U51" i="20"/>
  <c r="S22" i="20"/>
  <c r="S34" i="20" s="1"/>
  <c r="L25" i="1"/>
  <c r="X41" i="20"/>
  <c r="H44" i="20"/>
  <c r="M51" i="20"/>
  <c r="I34" i="20"/>
  <c r="B34" i="20" s="1"/>
  <c r="D39" i="20"/>
  <c r="H47" i="20"/>
  <c r="D42" i="20"/>
  <c r="Q51" i="20"/>
  <c r="H40" i="20"/>
  <c r="H50" i="20"/>
  <c r="S17" i="20"/>
  <c r="S51" i="20" s="1"/>
  <c r="B50" i="20"/>
  <c r="D48" i="20"/>
  <c r="D44" i="20"/>
  <c r="B32" i="1"/>
  <c r="L37" i="1"/>
  <c r="B45" i="20"/>
  <c r="D50" i="20"/>
  <c r="D44" i="19"/>
  <c r="J51" i="20"/>
  <c r="K51" i="20"/>
  <c r="B27" i="1"/>
  <c r="B33" i="1"/>
  <c r="X42" i="20"/>
  <c r="D45" i="20"/>
  <c r="X50" i="20"/>
  <c r="F51" i="20"/>
  <c r="H45" i="20"/>
  <c r="H8" i="19"/>
  <c r="X17" i="20"/>
  <c r="H5" i="20"/>
  <c r="D41" i="20"/>
  <c r="AA49" i="19"/>
  <c r="B43" i="19"/>
  <c r="D39" i="19"/>
  <c r="D43" i="19"/>
  <c r="D47" i="19"/>
  <c r="H25" i="20"/>
  <c r="H42" i="20" s="1"/>
  <c r="H31" i="20"/>
  <c r="H48" i="20" s="1"/>
  <c r="D49" i="20"/>
  <c r="D17" i="20"/>
  <c r="D43" i="20"/>
  <c r="D46" i="19"/>
  <c r="D41" i="19"/>
  <c r="D45" i="19"/>
  <c r="AA51" i="21"/>
  <c r="H15" i="19"/>
  <c r="H49" i="19" s="1"/>
  <c r="D34" i="19"/>
  <c r="AA50" i="19"/>
  <c r="AB50" i="19"/>
  <c r="D17" i="19"/>
  <c r="D50" i="19"/>
  <c r="H50" i="19"/>
  <c r="S49" i="19"/>
  <c r="S47" i="19"/>
  <c r="B47" i="19"/>
  <c r="S46" i="19"/>
  <c r="S45" i="19"/>
  <c r="H45" i="19"/>
  <c r="S44" i="19"/>
  <c r="H44" i="19"/>
  <c r="S43" i="19"/>
  <c r="H41" i="19"/>
  <c r="P51" i="19"/>
  <c r="S41" i="19"/>
  <c r="L51" i="19"/>
  <c r="S40" i="19"/>
  <c r="S34" i="19"/>
  <c r="B34" i="19"/>
  <c r="B39" i="19"/>
  <c r="S48" i="19"/>
  <c r="B44" i="19"/>
  <c r="B48" i="19"/>
  <c r="S42" i="19"/>
  <c r="R51" i="19"/>
  <c r="U51" i="19" s="1"/>
  <c r="B42" i="19"/>
  <c r="B46" i="19"/>
  <c r="B41" i="19"/>
  <c r="C51" i="19"/>
  <c r="H40" i="19"/>
  <c r="H48" i="19"/>
  <c r="F51" i="19"/>
  <c r="E51" i="19"/>
  <c r="H34" i="19"/>
  <c r="G51" i="19"/>
  <c r="H47" i="19"/>
  <c r="S39" i="19"/>
  <c r="J51" i="19"/>
  <c r="N51" i="19"/>
  <c r="K51" i="19"/>
  <c r="O51" i="19"/>
  <c r="Q51" i="19"/>
  <c r="M51" i="19"/>
  <c r="H43" i="19"/>
  <c r="H39" i="19"/>
  <c r="AB49" i="19"/>
  <c r="AA48" i="19"/>
  <c r="AB48" i="19"/>
  <c r="AA47" i="19"/>
  <c r="AB45" i="19"/>
  <c r="AA44" i="19"/>
  <c r="AB44" i="19"/>
  <c r="AA43" i="19"/>
  <c r="AB43" i="19"/>
  <c r="AA17" i="19"/>
  <c r="AB42" i="19"/>
  <c r="AA41" i="19"/>
  <c r="AB41" i="19"/>
  <c r="AB34" i="19"/>
  <c r="AA34" i="19"/>
  <c r="AA40" i="19"/>
  <c r="AB40" i="19"/>
  <c r="V51" i="19"/>
  <c r="Z51" i="19"/>
  <c r="Y51" i="19"/>
  <c r="W51" i="19"/>
  <c r="AA39" i="19"/>
  <c r="AA45" i="19"/>
  <c r="AA42" i="19"/>
  <c r="AB47" i="19"/>
  <c r="X51" i="19"/>
  <c r="AB39" i="19"/>
  <c r="AB46" i="19"/>
  <c r="AB17" i="19"/>
  <c r="S51" i="21"/>
  <c r="X51" i="20" l="1"/>
  <c r="H17" i="19"/>
  <c r="H42" i="19"/>
  <c r="D51" i="20"/>
  <c r="D51" i="19"/>
  <c r="H39" i="20"/>
  <c r="H51" i="20" s="1"/>
  <c r="H17" i="20"/>
  <c r="H34" i="20"/>
  <c r="H51" i="19"/>
  <c r="AA51" i="19"/>
  <c r="AB51" i="19"/>
  <c r="I17" i="19"/>
  <c r="S17" i="19"/>
  <c r="B16" i="19"/>
  <c r="B17" i="19" s="1"/>
  <c r="I50" i="19"/>
  <c r="I51" i="19"/>
  <c r="B51" i="19" s="1"/>
  <c r="S50" i="19" l="1"/>
  <c r="S51" i="19" s="1"/>
  <c r="B50" i="19"/>
</calcChain>
</file>

<file path=xl/sharedStrings.xml><?xml version="1.0" encoding="utf-8"?>
<sst xmlns="http://schemas.openxmlformats.org/spreadsheetml/2006/main" count="1219" uniqueCount="118">
  <si>
    <t>転   入   人   口</t>
  </si>
  <si>
    <t>年</t>
  </si>
  <si>
    <t>　総数</t>
  </si>
  <si>
    <t>県内</t>
  </si>
  <si>
    <t>県外</t>
  </si>
  <si>
    <t>諏訪地方</t>
  </si>
  <si>
    <t xml:space="preserve"> その他</t>
  </si>
  <si>
    <t>　東京</t>
  </si>
  <si>
    <t xml:space="preserve"> 神奈川</t>
  </si>
  <si>
    <t>　山梨</t>
  </si>
  <si>
    <t>　愛知</t>
  </si>
  <si>
    <t>転   出   人   口</t>
  </si>
  <si>
    <t>総数</t>
  </si>
  <si>
    <t>★地域別転入・転出人口の推移</t>
    <rPh sb="12" eb="14">
      <t>スイイ</t>
    </rPh>
    <phoneticPr fontId="6"/>
  </si>
  <si>
    <t>平成元年</t>
    <phoneticPr fontId="6"/>
  </si>
  <si>
    <t>東京</t>
    <phoneticPr fontId="6"/>
  </si>
  <si>
    <t>神奈川</t>
    <phoneticPr fontId="6"/>
  </si>
  <si>
    <t>山梨</t>
    <phoneticPr fontId="6"/>
  </si>
  <si>
    <t>愛知</t>
    <phoneticPr fontId="6"/>
  </si>
  <si>
    <t>その他</t>
    <phoneticPr fontId="6"/>
  </si>
  <si>
    <t>県内</t>
    <phoneticPr fontId="6"/>
  </si>
  <si>
    <t>県外</t>
    <phoneticPr fontId="6"/>
  </si>
  <si>
    <t>転   入   人   口</t>
    <phoneticPr fontId="6"/>
  </si>
  <si>
    <t>総数</t>
    <phoneticPr fontId="6"/>
  </si>
  <si>
    <t>転   入   人   口</t>
    <phoneticPr fontId="6"/>
  </si>
  <si>
    <t>総数</t>
    <phoneticPr fontId="6"/>
  </si>
  <si>
    <t>県内</t>
    <phoneticPr fontId="6"/>
  </si>
  <si>
    <t>県外</t>
    <phoneticPr fontId="6"/>
  </si>
  <si>
    <t>その他</t>
    <phoneticPr fontId="6"/>
  </si>
  <si>
    <t>東京</t>
    <phoneticPr fontId="6"/>
  </si>
  <si>
    <t>神奈川</t>
    <phoneticPr fontId="6"/>
  </si>
  <si>
    <t>山梨</t>
    <phoneticPr fontId="6"/>
  </si>
  <si>
    <t>愛知</t>
    <phoneticPr fontId="6"/>
  </si>
  <si>
    <t>転   出   人   口</t>
    <phoneticPr fontId="6"/>
  </si>
  <si>
    <t>県内</t>
    <phoneticPr fontId="6"/>
  </si>
  <si>
    <t>県外</t>
    <phoneticPr fontId="6"/>
  </si>
  <si>
    <t>その他</t>
    <phoneticPr fontId="6"/>
  </si>
  <si>
    <t>東京</t>
    <phoneticPr fontId="6"/>
  </si>
  <si>
    <t>神奈川</t>
    <phoneticPr fontId="6"/>
  </si>
  <si>
    <t>山梨</t>
    <phoneticPr fontId="6"/>
  </si>
  <si>
    <t>愛知</t>
    <phoneticPr fontId="6"/>
  </si>
  <si>
    <t>平成２年</t>
    <rPh sb="0" eb="2">
      <t>ヘイセイ</t>
    </rPh>
    <rPh sb="3" eb="4">
      <t>ネン</t>
    </rPh>
    <phoneticPr fontId="6"/>
  </si>
  <si>
    <t>昭和60年</t>
    <rPh sb="0" eb="2">
      <t>ショウワ</t>
    </rPh>
    <rPh sb="4" eb="5">
      <t>ネン</t>
    </rPh>
    <phoneticPr fontId="6"/>
  </si>
  <si>
    <t>岡谷</t>
    <rPh sb="0" eb="2">
      <t>オカヤ</t>
    </rPh>
    <phoneticPr fontId="6"/>
  </si>
  <si>
    <t>諏訪</t>
    <rPh sb="0" eb="2">
      <t>スワ</t>
    </rPh>
    <phoneticPr fontId="6"/>
  </si>
  <si>
    <t>諏訪郡</t>
    <rPh sb="0" eb="3">
      <t>スワグン</t>
    </rPh>
    <phoneticPr fontId="6"/>
  </si>
  <si>
    <t>転入</t>
    <phoneticPr fontId="6"/>
  </si>
  <si>
    <t>転出</t>
    <phoneticPr fontId="6"/>
  </si>
  <si>
    <t>国外</t>
    <rPh sb="0" eb="2">
      <t>コクガイ</t>
    </rPh>
    <phoneticPr fontId="6"/>
  </si>
  <si>
    <t>千葉</t>
    <rPh sb="0" eb="2">
      <t>チバ</t>
    </rPh>
    <phoneticPr fontId="6"/>
  </si>
  <si>
    <t>埼玉</t>
    <rPh sb="0" eb="2">
      <t>サイタマ</t>
    </rPh>
    <phoneticPr fontId="6"/>
  </si>
  <si>
    <t>大阪</t>
    <rPh sb="0" eb="2">
      <t>オオサカ</t>
    </rPh>
    <phoneticPr fontId="6"/>
  </si>
  <si>
    <t>富士見</t>
    <rPh sb="0" eb="3">
      <t>フジミ</t>
    </rPh>
    <phoneticPr fontId="6"/>
  </si>
  <si>
    <t>下諏訪</t>
    <rPh sb="0" eb="3">
      <t>シモスワ</t>
    </rPh>
    <phoneticPr fontId="6"/>
  </si>
  <si>
    <t>原村</t>
    <rPh sb="0" eb="2">
      <t>ハラムラ</t>
    </rPh>
    <phoneticPr fontId="6"/>
  </si>
  <si>
    <t>諏訪地方計</t>
    <rPh sb="0" eb="2">
      <t>スワ</t>
    </rPh>
    <rPh sb="2" eb="4">
      <t>チホウ</t>
    </rPh>
    <rPh sb="4" eb="5">
      <t>ケイ</t>
    </rPh>
    <phoneticPr fontId="6"/>
  </si>
  <si>
    <t>月</t>
    <rPh sb="0" eb="1">
      <t>ツキ</t>
    </rPh>
    <phoneticPr fontId="6"/>
  </si>
  <si>
    <t>転入</t>
    <rPh sb="0" eb="2">
      <t>テンニュウ</t>
    </rPh>
    <phoneticPr fontId="6"/>
  </si>
  <si>
    <t>諏訪地方内訳</t>
    <rPh sb="0" eb="2">
      <t>スワ</t>
    </rPh>
    <rPh sb="2" eb="4">
      <t>チホウ</t>
    </rPh>
    <rPh sb="4" eb="6">
      <t>ウチワケ</t>
    </rPh>
    <phoneticPr fontId="6"/>
  </si>
  <si>
    <t>転入超過人口</t>
    <rPh sb="0" eb="2">
      <t>テンニュウ</t>
    </rPh>
    <rPh sb="2" eb="4">
      <t>チョウカ</t>
    </rPh>
    <rPh sb="4" eb="6">
      <t>ジンコウ</t>
    </rPh>
    <phoneticPr fontId="6"/>
  </si>
  <si>
    <t>その他の県内</t>
    <rPh sb="2" eb="3">
      <t>タ</t>
    </rPh>
    <rPh sb="4" eb="6">
      <t>ケンナイ</t>
    </rPh>
    <phoneticPr fontId="6"/>
  </si>
  <si>
    <t>その他の県外</t>
    <rPh sb="4" eb="6">
      <t>ケンガイ</t>
    </rPh>
    <phoneticPr fontId="6"/>
  </si>
  <si>
    <t>転入超過人口　　（マイナスは転出超過）</t>
    <rPh sb="1" eb="2">
      <t>ニュウ</t>
    </rPh>
    <rPh sb="2" eb="4">
      <t>チョウカ</t>
    </rPh>
    <rPh sb="4" eb="6">
      <t>ジンコウ</t>
    </rPh>
    <rPh sb="14" eb="16">
      <t>テンシュツ</t>
    </rPh>
    <rPh sb="16" eb="18">
      <t>チョウカ</t>
    </rPh>
    <phoneticPr fontId="6"/>
  </si>
  <si>
    <t>年</t>
    <phoneticPr fontId="6"/>
  </si>
  <si>
    <t>国外</t>
    <rPh sb="0" eb="2">
      <t>コクガイ</t>
    </rPh>
    <phoneticPr fontId="13"/>
  </si>
  <si>
    <t>静岡</t>
    <rPh sb="0" eb="2">
      <t>シズオカ</t>
    </rPh>
    <phoneticPr fontId="13"/>
  </si>
  <si>
    <t>静岡</t>
    <rPh sb="0" eb="2">
      <t>シズオカ</t>
    </rPh>
    <phoneticPr fontId="6"/>
  </si>
  <si>
    <t>長野市</t>
    <rPh sb="0" eb="2">
      <t>ナガノ</t>
    </rPh>
    <rPh sb="2" eb="3">
      <t>シ</t>
    </rPh>
    <phoneticPr fontId="6"/>
  </si>
  <si>
    <t>松本市</t>
    <rPh sb="0" eb="2">
      <t>マツモト</t>
    </rPh>
    <rPh sb="2" eb="3">
      <t>シ</t>
    </rPh>
    <phoneticPr fontId="6"/>
  </si>
  <si>
    <t>塩尻市</t>
    <rPh sb="0" eb="3">
      <t>シオジリシ</t>
    </rPh>
    <phoneticPr fontId="6"/>
  </si>
  <si>
    <t>転入超過</t>
    <rPh sb="0" eb="2">
      <t>テンニュウ</t>
    </rPh>
    <rPh sb="2" eb="4">
      <t>チョウカ</t>
    </rPh>
    <phoneticPr fontId="6"/>
  </si>
  <si>
    <t>国外の内外国人</t>
    <rPh sb="0" eb="2">
      <t>コクガイ</t>
    </rPh>
    <rPh sb="3" eb="4">
      <t>ウチ</t>
    </rPh>
    <rPh sb="4" eb="6">
      <t>ガイコク</t>
    </rPh>
    <rPh sb="6" eb="7">
      <t>ジン</t>
    </rPh>
    <phoneticPr fontId="13"/>
  </si>
  <si>
    <t>再掲</t>
    <rPh sb="0" eb="2">
      <t>サイケイ</t>
    </rPh>
    <phoneticPr fontId="13"/>
  </si>
  <si>
    <t>日本人</t>
    <rPh sb="0" eb="3">
      <t>ニホンジン</t>
    </rPh>
    <phoneticPr fontId="13"/>
  </si>
  <si>
    <t>【茅野市】</t>
    <rPh sb="1" eb="4">
      <t>チノシ</t>
    </rPh>
    <phoneticPr fontId="6"/>
  </si>
  <si>
    <t>資料：毎月人口異動調査</t>
    <rPh sb="9" eb="11">
      <t>チョウサ</t>
    </rPh>
    <phoneticPr fontId="6"/>
  </si>
  <si>
    <t>合計</t>
    <rPh sb="0" eb="2">
      <t>ゴウケイ</t>
    </rPh>
    <phoneticPr fontId="13"/>
  </si>
  <si>
    <t>人口増減数の内</t>
    <rPh sb="0" eb="2">
      <t>ジンコウ</t>
    </rPh>
    <rPh sb="2" eb="4">
      <t>ゾウゲン</t>
    </rPh>
    <rPh sb="4" eb="5">
      <t>スウ</t>
    </rPh>
    <rPh sb="6" eb="7">
      <t>ウチ</t>
    </rPh>
    <phoneticPr fontId="13"/>
  </si>
  <si>
    <t>外国人</t>
    <rPh sb="0" eb="2">
      <t>ガイコク</t>
    </rPh>
    <rPh sb="2" eb="3">
      <t>ジン</t>
    </rPh>
    <phoneticPr fontId="13"/>
  </si>
  <si>
    <t>転入の内</t>
    <rPh sb="0" eb="2">
      <t>テンニュウ</t>
    </rPh>
    <rPh sb="3" eb="4">
      <t>ウチ</t>
    </rPh>
    <phoneticPr fontId="13"/>
  </si>
  <si>
    <t>転出の内</t>
    <rPh sb="0" eb="2">
      <t>テンシュツ</t>
    </rPh>
    <rPh sb="3" eb="4">
      <t>ウチ</t>
    </rPh>
    <phoneticPr fontId="13"/>
  </si>
  <si>
    <t>外国人</t>
    <phoneticPr fontId="13"/>
  </si>
  <si>
    <t>-</t>
    <phoneticPr fontId="6"/>
  </si>
  <si>
    <t>(単位:人)</t>
    <rPh sb="1" eb="3">
      <t>タンイ</t>
    </rPh>
    <rPh sb="4" eb="5">
      <t>ニン</t>
    </rPh>
    <phoneticPr fontId="6"/>
  </si>
  <si>
    <t>その他</t>
    <phoneticPr fontId="6"/>
  </si>
  <si>
    <t>神奈川</t>
    <phoneticPr fontId="6"/>
  </si>
  <si>
    <t>その他</t>
    <phoneticPr fontId="6"/>
  </si>
  <si>
    <t>転   出   人   口</t>
    <phoneticPr fontId="6"/>
  </si>
  <si>
    <t>県外</t>
    <phoneticPr fontId="6"/>
  </si>
  <si>
    <t>転出</t>
    <phoneticPr fontId="6"/>
  </si>
  <si>
    <t>東京</t>
    <phoneticPr fontId="6"/>
  </si>
  <si>
    <t>神奈川</t>
    <phoneticPr fontId="6"/>
  </si>
  <si>
    <t>山梨</t>
    <phoneticPr fontId="6"/>
  </si>
  <si>
    <t>愛知</t>
    <phoneticPr fontId="6"/>
  </si>
  <si>
    <t>その他</t>
    <phoneticPr fontId="6"/>
  </si>
  <si>
    <t>県内</t>
    <phoneticPr fontId="6"/>
  </si>
  <si>
    <t>県外</t>
    <phoneticPr fontId="6"/>
  </si>
  <si>
    <t>東京</t>
    <phoneticPr fontId="6"/>
  </si>
  <si>
    <t>神奈川</t>
    <phoneticPr fontId="6"/>
  </si>
  <si>
    <t>愛知</t>
    <phoneticPr fontId="6"/>
  </si>
  <si>
    <r>
      <t>昭和</t>
    </r>
    <r>
      <rPr>
        <sz val="11"/>
        <rFont val="明朝"/>
        <family val="1"/>
        <charset val="128"/>
      </rPr>
      <t>38</t>
    </r>
    <r>
      <rPr>
        <sz val="11"/>
        <rFont val="明朝"/>
        <family val="1"/>
        <charset val="128"/>
      </rPr>
      <t>年</t>
    </r>
    <phoneticPr fontId="6"/>
  </si>
  <si>
    <t>令和元年</t>
    <rPh sb="0" eb="1">
      <t>ワ</t>
    </rPh>
    <rPh sb="1" eb="3">
      <t>ガンネン</t>
    </rPh>
    <phoneticPr fontId="6"/>
  </si>
  <si>
    <t>令和元年</t>
    <rPh sb="0" eb="1">
      <t>レイ</t>
    </rPh>
    <rPh sb="1" eb="2">
      <t>ワ</t>
    </rPh>
    <rPh sb="2" eb="3">
      <t>ガン</t>
    </rPh>
    <rPh sb="3" eb="4">
      <t>ネン</t>
    </rPh>
    <phoneticPr fontId="13"/>
  </si>
  <si>
    <t>令和元年</t>
    <rPh sb="0" eb="1">
      <t>レイ</t>
    </rPh>
    <rPh sb="1" eb="2">
      <t>ワ</t>
    </rPh>
    <rPh sb="2" eb="4">
      <t>ガンネン</t>
    </rPh>
    <phoneticPr fontId="13"/>
  </si>
  <si>
    <t>(不明・その他除く）</t>
    <rPh sb="1" eb="3">
      <t>フメイ</t>
    </rPh>
    <rPh sb="6" eb="7">
      <t>タ</t>
    </rPh>
    <rPh sb="7" eb="8">
      <t>ノゾ</t>
    </rPh>
    <phoneticPr fontId="13"/>
  </si>
  <si>
    <t>（不明・その他除く）</t>
    <rPh sb="1" eb="3">
      <t>フメイ</t>
    </rPh>
    <rPh sb="6" eb="7">
      <t>タ</t>
    </rPh>
    <rPh sb="7" eb="8">
      <t>ノゾ</t>
    </rPh>
    <phoneticPr fontId="13"/>
  </si>
  <si>
    <t>令和５年中(R5.1.1～R5.12.31)</t>
    <rPh sb="0" eb="1">
      <t>レイ</t>
    </rPh>
    <rPh sb="1" eb="2">
      <t>ワ</t>
    </rPh>
    <rPh sb="3" eb="4">
      <t>ネン</t>
    </rPh>
    <rPh sb="4" eb="5">
      <t>チュウ</t>
    </rPh>
    <phoneticPr fontId="13"/>
  </si>
  <si>
    <t>(1月1日～12月31日の年中の数値、単位:人)</t>
    <rPh sb="2" eb="3">
      <t>ガツ</t>
    </rPh>
    <rPh sb="4" eb="5">
      <t>ニチ</t>
    </rPh>
    <rPh sb="8" eb="9">
      <t>ガツ</t>
    </rPh>
    <rPh sb="11" eb="12">
      <t>ニチ</t>
    </rPh>
    <rPh sb="13" eb="14">
      <t>ネン</t>
    </rPh>
    <rPh sb="14" eb="15">
      <t>チュウ</t>
    </rPh>
    <rPh sb="16" eb="18">
      <t>スウチ</t>
    </rPh>
    <rPh sb="19" eb="21">
      <t>タンイ</t>
    </rPh>
    <rPh sb="22" eb="23">
      <t>ニン</t>
    </rPh>
    <phoneticPr fontId="6"/>
  </si>
  <si>
    <t>令和4年中(R4.1.1～令和4.12.31)</t>
    <rPh sb="0" eb="1">
      <t>レイ</t>
    </rPh>
    <rPh sb="1" eb="2">
      <t>ワ</t>
    </rPh>
    <rPh sb="3" eb="4">
      <t>ネン</t>
    </rPh>
    <rPh sb="4" eb="5">
      <t>チュウ</t>
    </rPh>
    <rPh sb="13" eb="15">
      <t>レイワ</t>
    </rPh>
    <phoneticPr fontId="13"/>
  </si>
  <si>
    <t>令和3年中(R3.1.1～令和3.12.31)</t>
    <rPh sb="0" eb="1">
      <t>レイ</t>
    </rPh>
    <rPh sb="1" eb="2">
      <t>ワ</t>
    </rPh>
    <rPh sb="3" eb="4">
      <t>ネン</t>
    </rPh>
    <rPh sb="4" eb="5">
      <t>チュウ</t>
    </rPh>
    <rPh sb="13" eb="15">
      <t>レイワ</t>
    </rPh>
    <phoneticPr fontId="13"/>
  </si>
  <si>
    <t>令和2年中(R2.1.1～令和2.12.31)</t>
    <rPh sb="0" eb="1">
      <t>レイ</t>
    </rPh>
    <rPh sb="1" eb="2">
      <t>ワ</t>
    </rPh>
    <rPh sb="3" eb="4">
      <t>ネン</t>
    </rPh>
    <rPh sb="4" eb="5">
      <t>チュウ</t>
    </rPh>
    <rPh sb="13" eb="15">
      <t>レイワ</t>
    </rPh>
    <phoneticPr fontId="13"/>
  </si>
  <si>
    <t>平成30年中(H30.1.1～H30.12.31)</t>
    <rPh sb="0" eb="2">
      <t>ヘイセイ</t>
    </rPh>
    <rPh sb="4" eb="5">
      <t>ネン</t>
    </rPh>
    <rPh sb="5" eb="6">
      <t>チュウ</t>
    </rPh>
    <phoneticPr fontId="13"/>
  </si>
  <si>
    <t>令和元年中(H31.1.1～令和元.12.31)</t>
    <rPh sb="0" eb="1">
      <t>レイ</t>
    </rPh>
    <rPh sb="1" eb="2">
      <t>ワ</t>
    </rPh>
    <rPh sb="2" eb="3">
      <t>ガン</t>
    </rPh>
    <rPh sb="3" eb="4">
      <t>ネン</t>
    </rPh>
    <rPh sb="4" eb="5">
      <t>チュウ</t>
    </rPh>
    <rPh sb="14" eb="16">
      <t>レイワ</t>
    </rPh>
    <rPh sb="16" eb="17">
      <t>ガン</t>
    </rPh>
    <phoneticPr fontId="13"/>
  </si>
  <si>
    <t>平成29年中(H29.1.1～H29.12.31)</t>
    <rPh sb="0" eb="2">
      <t>ヘイセイ</t>
    </rPh>
    <rPh sb="4" eb="5">
      <t>ネン</t>
    </rPh>
    <rPh sb="5" eb="6">
      <t>チュウ</t>
    </rPh>
    <phoneticPr fontId="13"/>
  </si>
  <si>
    <t>平成28年中(H28.1.1～H28.12.31)</t>
    <rPh sb="0" eb="2">
      <t>ヘイセイ</t>
    </rPh>
    <rPh sb="4" eb="5">
      <t>ネン</t>
    </rPh>
    <rPh sb="5" eb="6">
      <t>チュウ</t>
    </rPh>
    <phoneticPr fontId="13"/>
  </si>
  <si>
    <t>平成27年中(H27.1.1～H27.12.31)</t>
    <rPh sb="0" eb="2">
      <t>ヘイセイ</t>
    </rPh>
    <rPh sb="4" eb="5">
      <t>ネン</t>
    </rPh>
    <rPh sb="5" eb="6">
      <t>チュウ</t>
    </rPh>
    <phoneticPr fontId="13"/>
  </si>
  <si>
    <t>平成26年中(H26.1.1～H26.12.31)</t>
    <rPh sb="0" eb="2">
      <t>ヘイセイ</t>
    </rPh>
    <rPh sb="4" eb="5">
      <t>ネン</t>
    </rPh>
    <rPh sb="5" eb="6">
      <t>チュウ</t>
    </rPh>
    <phoneticPr fontId="13"/>
  </si>
  <si>
    <t>平成25年中(H25.1.1～H25.12.31)</t>
    <rPh sb="0" eb="2">
      <t>ヘイセイ</t>
    </rPh>
    <rPh sb="4" eb="5">
      <t>ネン</t>
    </rPh>
    <rPh sb="5" eb="6">
      <t>チュウ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</si>
</sst>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76" formatCode="#,##0;\-#,##0;&quot;-&quot;"/>
    <numFmt numFmtId="177" formatCode="#,##0_);[Red]\(#,##0\)"/>
    <numFmt numFmtId="178" formatCode="#,##0_ ;[Red]\-#,##0\ "/>
    <numFmt numFmtId="179" formatCode="0_ ;[Red]\-0\ "/>
    <numFmt numFmtId="180" formatCode="0_);[Red]\(0\)"/>
    <numFmt numFmtId="181" formatCode="#,##0;&quot;△ &quot;#,##0"/>
  </numFmts>
  <fonts count="15">
    <font>
      <sz val="11"/>
      <name val="明朝"/>
      <family val="1"/>
      <charset val="128"/>
    </font>
    <font>
      <sz val="11"/>
      <name val="明朝"/>
      <family val="1"/>
      <charset val="128"/>
    </font>
    <font>
      <sz val="13"/>
      <name val="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b/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3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">
    <xf numFmtId="0" fontId="0" fillId="0" borderId="0"/>
    <xf numFmtId="176" fontId="3" fillId="0" borderId="0" applyFill="0" applyBorder="0" applyAlignment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4" fillId="0" borderId="0"/>
    <xf numFmtId="38" fontId="1" fillId="0" borderId="0" applyFont="0" applyFill="0" applyBorder="0" applyAlignment="0" applyProtection="0"/>
  </cellStyleXfs>
  <cellXfs count="605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right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38" fontId="8" fillId="0" borderId="0" xfId="5" applyFont="1" applyAlignment="1">
      <alignment vertical="center"/>
    </xf>
    <xf numFmtId="0" fontId="8" fillId="0" borderId="6" xfId="0" quotePrefix="1" applyFont="1" applyBorder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177" fontId="9" fillId="0" borderId="14" xfId="0" applyNumberFormat="1" applyFont="1" applyBorder="1" applyAlignment="1">
      <alignment vertical="center"/>
    </xf>
    <xf numFmtId="177" fontId="9" fillId="0" borderId="15" xfId="0" applyNumberFormat="1" applyFont="1" applyBorder="1" applyAlignment="1">
      <alignment vertical="center"/>
    </xf>
    <xf numFmtId="177" fontId="9" fillId="0" borderId="16" xfId="0" quotePrefix="1" applyNumberFormat="1" applyFont="1" applyBorder="1" applyAlignment="1">
      <alignment vertical="center"/>
    </xf>
    <xf numFmtId="177" fontId="9" fillId="0" borderId="17" xfId="0" quotePrefix="1" applyNumberFormat="1" applyFont="1" applyBorder="1" applyAlignment="1">
      <alignment vertical="center"/>
    </xf>
    <xf numFmtId="177" fontId="9" fillId="0" borderId="18" xfId="0" applyNumberFormat="1" applyFont="1" applyBorder="1" applyAlignment="1">
      <alignment vertical="center"/>
    </xf>
    <xf numFmtId="177" fontId="9" fillId="0" borderId="16" xfId="0" applyNumberFormat="1" applyFont="1" applyBorder="1" applyAlignment="1">
      <alignment vertical="center"/>
    </xf>
    <xf numFmtId="177" fontId="9" fillId="0" borderId="19" xfId="0" applyNumberFormat="1" applyFont="1" applyBorder="1" applyAlignment="1">
      <alignment vertical="center"/>
    </xf>
    <xf numFmtId="177" fontId="9" fillId="0" borderId="20" xfId="0" applyNumberFormat="1" applyFont="1" applyBorder="1" applyAlignment="1">
      <alignment vertical="center"/>
    </xf>
    <xf numFmtId="177" fontId="9" fillId="0" borderId="21" xfId="0" applyNumberFormat="1" applyFont="1" applyBorder="1" applyAlignment="1">
      <alignment vertical="center"/>
    </xf>
    <xf numFmtId="177" fontId="9" fillId="0" borderId="22" xfId="0" applyNumberFormat="1" applyFont="1" applyBorder="1" applyAlignment="1">
      <alignment vertical="center"/>
    </xf>
    <xf numFmtId="177" fontId="9" fillId="0" borderId="23" xfId="0" applyNumberFormat="1" applyFont="1" applyBorder="1" applyAlignment="1">
      <alignment vertical="center"/>
    </xf>
    <xf numFmtId="177" fontId="9" fillId="0" borderId="24" xfId="0" applyNumberFormat="1" applyFont="1" applyBorder="1" applyAlignment="1">
      <alignment vertical="center"/>
    </xf>
    <xf numFmtId="177" fontId="9" fillId="0" borderId="21" xfId="5" applyNumberFormat="1" applyFont="1" applyBorder="1" applyAlignment="1">
      <alignment vertical="center"/>
    </xf>
    <xf numFmtId="177" fontId="9" fillId="0" borderId="22" xfId="5" applyNumberFormat="1" applyFont="1" applyBorder="1" applyAlignment="1">
      <alignment vertical="center"/>
    </xf>
    <xf numFmtId="177" fontId="9" fillId="0" borderId="24" xfId="5" applyNumberFormat="1" applyFont="1" applyBorder="1" applyAlignment="1">
      <alignment vertical="center"/>
    </xf>
    <xf numFmtId="177" fontId="9" fillId="0" borderId="25" xfId="0" applyNumberFormat="1" applyFont="1" applyBorder="1" applyAlignment="1">
      <alignment vertical="center"/>
    </xf>
    <xf numFmtId="177" fontId="9" fillId="0" borderId="26" xfId="0" applyNumberFormat="1" applyFont="1" applyBorder="1" applyAlignment="1">
      <alignment vertical="center"/>
    </xf>
    <xf numFmtId="177" fontId="9" fillId="0" borderId="9" xfId="0" applyNumberFormat="1" applyFont="1" applyBorder="1" applyAlignment="1">
      <alignment vertical="center"/>
    </xf>
    <xf numFmtId="177" fontId="9" fillId="0" borderId="10" xfId="0" applyNumberFormat="1" applyFont="1" applyBorder="1" applyAlignment="1">
      <alignment vertical="center"/>
    </xf>
    <xf numFmtId="177" fontId="9" fillId="0" borderId="27" xfId="0" applyNumberFormat="1" applyFont="1" applyBorder="1" applyAlignment="1">
      <alignment vertical="center"/>
    </xf>
    <xf numFmtId="177" fontId="9" fillId="0" borderId="11" xfId="0" applyNumberFormat="1" applyFont="1" applyBorder="1" applyAlignment="1">
      <alignment vertical="center"/>
    </xf>
    <xf numFmtId="177" fontId="9" fillId="0" borderId="28" xfId="0" applyNumberFormat="1" applyFont="1" applyBorder="1" applyAlignment="1">
      <alignment vertical="center"/>
    </xf>
    <xf numFmtId="177" fontId="9" fillId="0" borderId="29" xfId="0" applyNumberFormat="1" applyFont="1" applyBorder="1" applyAlignment="1">
      <alignment vertical="center"/>
    </xf>
    <xf numFmtId="177" fontId="9" fillId="0" borderId="30" xfId="0" applyNumberFormat="1" applyFont="1" applyBorder="1" applyAlignment="1">
      <alignment vertical="center"/>
    </xf>
    <xf numFmtId="177" fontId="9" fillId="0" borderId="31" xfId="0" applyNumberFormat="1" applyFont="1" applyBorder="1" applyAlignment="1">
      <alignment vertical="center"/>
    </xf>
    <xf numFmtId="177" fontId="9" fillId="0" borderId="32" xfId="0" applyNumberFormat="1" applyFont="1" applyBorder="1" applyAlignment="1">
      <alignment vertical="center"/>
    </xf>
    <xf numFmtId="177" fontId="8" fillId="0" borderId="0" xfId="0" applyNumberFormat="1" applyFont="1" applyBorder="1" applyAlignment="1">
      <alignment vertical="center"/>
    </xf>
    <xf numFmtId="177" fontId="9" fillId="0" borderId="7" xfId="0" applyNumberFormat="1" applyFont="1" applyBorder="1" applyAlignment="1">
      <alignment horizontal="center" vertical="center"/>
    </xf>
    <xf numFmtId="177" fontId="9" fillId="0" borderId="8" xfId="0" applyNumberFormat="1" applyFont="1" applyBorder="1" applyAlignment="1">
      <alignment horizontal="center" vertical="center"/>
    </xf>
    <xf numFmtId="177" fontId="9" fillId="0" borderId="9" xfId="0" applyNumberFormat="1" applyFont="1" applyBorder="1" applyAlignment="1">
      <alignment horizontal="center" vertical="center"/>
    </xf>
    <xf numFmtId="177" fontId="9" fillId="0" borderId="10" xfId="0" applyNumberFormat="1" applyFont="1" applyBorder="1" applyAlignment="1">
      <alignment horizontal="center" vertical="center"/>
    </xf>
    <xf numFmtId="177" fontId="9" fillId="0" borderId="11" xfId="0" applyNumberFormat="1" applyFont="1" applyBorder="1" applyAlignment="1">
      <alignment horizontal="center" vertical="center"/>
    </xf>
    <xf numFmtId="177" fontId="9" fillId="0" borderId="33" xfId="0" applyNumberFormat="1" applyFont="1" applyBorder="1" applyAlignment="1">
      <alignment vertical="center"/>
    </xf>
    <xf numFmtId="177" fontId="9" fillId="0" borderId="34" xfId="0" applyNumberFormat="1" applyFont="1" applyBorder="1" applyAlignment="1">
      <alignment vertical="center"/>
    </xf>
    <xf numFmtId="177" fontId="9" fillId="0" borderId="35" xfId="0" applyNumberFormat="1" applyFont="1" applyBorder="1" applyAlignment="1">
      <alignment vertical="center"/>
    </xf>
    <xf numFmtId="177" fontId="9" fillId="0" borderId="15" xfId="0" applyNumberFormat="1" applyFont="1" applyBorder="1" applyAlignment="1">
      <alignment horizontal="right" vertical="center"/>
    </xf>
    <xf numFmtId="177" fontId="9" fillId="0" borderId="16" xfId="0" quotePrefix="1" applyNumberFormat="1" applyFont="1" applyBorder="1" applyAlignment="1">
      <alignment horizontal="right" vertical="center"/>
    </xf>
    <xf numFmtId="177" fontId="9" fillId="0" borderId="17" xfId="0" quotePrefix="1" applyNumberFormat="1" applyFont="1" applyBorder="1" applyAlignment="1">
      <alignment horizontal="right" vertical="center"/>
    </xf>
    <xf numFmtId="177" fontId="9" fillId="0" borderId="21" xfId="0" applyNumberFormat="1" applyFont="1" applyBorder="1" applyAlignment="1">
      <alignment horizontal="right" vertical="center"/>
    </xf>
    <xf numFmtId="177" fontId="9" fillId="0" borderId="22" xfId="0" applyNumberFormat="1" applyFont="1" applyBorder="1" applyAlignment="1">
      <alignment horizontal="right" vertical="center"/>
    </xf>
    <xf numFmtId="177" fontId="9" fillId="0" borderId="26" xfId="0" applyNumberFormat="1" applyFont="1" applyBorder="1" applyAlignment="1">
      <alignment horizontal="right" vertical="center"/>
    </xf>
    <xf numFmtId="177" fontId="9" fillId="0" borderId="9" xfId="0" applyNumberFormat="1" applyFont="1" applyBorder="1" applyAlignment="1">
      <alignment horizontal="right" vertical="center"/>
    </xf>
    <xf numFmtId="177" fontId="9" fillId="0" borderId="10" xfId="0" applyNumberFormat="1" applyFont="1" applyBorder="1" applyAlignment="1">
      <alignment horizontal="right" vertical="center"/>
    </xf>
    <xf numFmtId="177" fontId="9" fillId="0" borderId="36" xfId="0" applyNumberFormat="1" applyFont="1" applyBorder="1" applyAlignment="1">
      <alignment horizontal="right" vertical="center"/>
    </xf>
    <xf numFmtId="0" fontId="10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8" fillId="0" borderId="37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38" fontId="8" fillId="0" borderId="37" xfId="5" applyFont="1" applyBorder="1" applyAlignment="1">
      <alignment vertical="center"/>
    </xf>
    <xf numFmtId="38" fontId="8" fillId="0" borderId="21" xfId="5" applyFont="1" applyBorder="1" applyAlignment="1">
      <alignment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vertical="center"/>
    </xf>
    <xf numFmtId="0" fontId="8" fillId="0" borderId="41" xfId="0" applyFont="1" applyBorder="1" applyAlignment="1">
      <alignment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vertical="center"/>
    </xf>
    <xf numFmtId="0" fontId="8" fillId="0" borderId="44" xfId="0" applyFont="1" applyBorder="1" applyAlignment="1">
      <alignment vertical="center"/>
    </xf>
    <xf numFmtId="38" fontId="8" fillId="0" borderId="44" xfId="5" applyFont="1" applyBorder="1" applyAlignment="1">
      <alignment vertical="center"/>
    </xf>
    <xf numFmtId="0" fontId="8" fillId="0" borderId="45" xfId="0" applyFont="1" applyBorder="1" applyAlignment="1">
      <alignment horizontal="center" vertical="center"/>
    </xf>
    <xf numFmtId="0" fontId="8" fillId="0" borderId="46" xfId="0" applyFont="1" applyBorder="1" applyAlignment="1">
      <alignment vertical="center"/>
    </xf>
    <xf numFmtId="0" fontId="8" fillId="0" borderId="47" xfId="0" applyFont="1" applyBorder="1" applyAlignment="1">
      <alignment vertical="center"/>
    </xf>
    <xf numFmtId="0" fontId="2" fillId="0" borderId="0" xfId="0" applyFont="1" applyAlignment="1">
      <alignment horizontal="center"/>
    </xf>
    <xf numFmtId="38" fontId="8" fillId="0" borderId="48" xfId="5" applyFont="1" applyBorder="1" applyAlignment="1">
      <alignment vertical="center"/>
    </xf>
    <xf numFmtId="38" fontId="8" fillId="0" borderId="33" xfId="5" applyFont="1" applyBorder="1" applyAlignment="1">
      <alignment vertical="center"/>
    </xf>
    <xf numFmtId="38" fontId="8" fillId="0" borderId="49" xfId="5" applyFont="1" applyBorder="1" applyAlignment="1">
      <alignment vertical="center"/>
    </xf>
    <xf numFmtId="0" fontId="8" fillId="0" borderId="50" xfId="0" applyFont="1" applyBorder="1" applyAlignment="1">
      <alignment vertical="center"/>
    </xf>
    <xf numFmtId="0" fontId="8" fillId="0" borderId="51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52" xfId="0" applyFont="1" applyBorder="1" applyAlignment="1">
      <alignment vertical="center"/>
    </xf>
    <xf numFmtId="0" fontId="8" fillId="0" borderId="53" xfId="0" applyFont="1" applyBorder="1" applyAlignment="1">
      <alignment vertical="center"/>
    </xf>
    <xf numFmtId="38" fontId="8" fillId="0" borderId="53" xfId="5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41" fontId="10" fillId="0" borderId="20" xfId="0" applyNumberFormat="1" applyFont="1" applyBorder="1" applyAlignment="1">
      <alignment vertical="center"/>
    </xf>
    <xf numFmtId="41" fontId="10" fillId="0" borderId="15" xfId="0" applyNumberFormat="1" applyFont="1" applyBorder="1" applyAlignment="1">
      <alignment vertical="center"/>
    </xf>
    <xf numFmtId="41" fontId="10" fillId="0" borderId="21" xfId="0" applyNumberFormat="1" applyFont="1" applyBorder="1" applyAlignment="1">
      <alignment vertical="center"/>
    </xf>
    <xf numFmtId="41" fontId="10" fillId="0" borderId="22" xfId="0" applyNumberFormat="1" applyFont="1" applyBorder="1" applyAlignment="1">
      <alignment vertical="center"/>
    </xf>
    <xf numFmtId="41" fontId="10" fillId="0" borderId="23" xfId="0" applyNumberFormat="1" applyFont="1" applyBorder="1" applyAlignment="1">
      <alignment vertical="center"/>
    </xf>
    <xf numFmtId="41" fontId="10" fillId="0" borderId="24" xfId="0" applyNumberFormat="1" applyFont="1" applyBorder="1" applyAlignment="1">
      <alignment vertical="center"/>
    </xf>
    <xf numFmtId="49" fontId="10" fillId="0" borderId="5" xfId="0" applyNumberFormat="1" applyFont="1" applyBorder="1" applyAlignment="1">
      <alignment horizontal="center" vertical="center"/>
    </xf>
    <xf numFmtId="0" fontId="10" fillId="0" borderId="54" xfId="0" applyNumberFormat="1" applyFont="1" applyBorder="1" applyAlignment="1">
      <alignment horizontal="center" vertical="center"/>
    </xf>
    <xf numFmtId="41" fontId="10" fillId="0" borderId="20" xfId="5" applyNumberFormat="1" applyFont="1" applyBorder="1" applyAlignment="1">
      <alignment vertical="center"/>
    </xf>
    <xf numFmtId="41" fontId="10" fillId="0" borderId="15" xfId="5" applyNumberFormat="1" applyFont="1" applyBorder="1" applyAlignment="1">
      <alignment vertical="center"/>
    </xf>
    <xf numFmtId="41" fontId="10" fillId="0" borderId="21" xfId="5" applyNumberFormat="1" applyFont="1" applyBorder="1" applyAlignment="1">
      <alignment vertical="center"/>
    </xf>
    <xf numFmtId="41" fontId="10" fillId="0" borderId="22" xfId="5" applyNumberFormat="1" applyFont="1" applyBorder="1" applyAlignment="1">
      <alignment vertical="center"/>
    </xf>
    <xf numFmtId="41" fontId="10" fillId="0" borderId="23" xfId="5" applyNumberFormat="1" applyFont="1" applyBorder="1" applyAlignment="1">
      <alignment vertical="center"/>
    </xf>
    <xf numFmtId="41" fontId="10" fillId="0" borderId="24" xfId="5" applyNumberFormat="1" applyFont="1" applyBorder="1" applyAlignment="1">
      <alignment vertical="center"/>
    </xf>
    <xf numFmtId="38" fontId="10" fillId="0" borderId="0" xfId="5" applyFont="1" applyAlignment="1">
      <alignment vertical="center"/>
    </xf>
    <xf numFmtId="0" fontId="10" fillId="0" borderId="55" xfId="0" applyNumberFormat="1" applyFont="1" applyBorder="1" applyAlignment="1">
      <alignment horizontal="center" vertical="center"/>
    </xf>
    <xf numFmtId="0" fontId="10" fillId="0" borderId="56" xfId="0" applyNumberFormat="1" applyFont="1" applyBorder="1" applyAlignment="1">
      <alignment horizontal="center" vertical="center"/>
    </xf>
    <xf numFmtId="41" fontId="10" fillId="0" borderId="57" xfId="0" applyNumberFormat="1" applyFont="1" applyBorder="1" applyAlignment="1">
      <alignment vertical="center"/>
    </xf>
    <xf numFmtId="41" fontId="10" fillId="0" borderId="58" xfId="0" applyNumberFormat="1" applyFont="1" applyBorder="1" applyAlignment="1">
      <alignment vertical="center"/>
    </xf>
    <xf numFmtId="41" fontId="10" fillId="0" borderId="33" xfId="0" applyNumberFormat="1" applyFont="1" applyBorder="1" applyAlignment="1">
      <alignment vertical="center"/>
    </xf>
    <xf numFmtId="41" fontId="10" fillId="0" borderId="59" xfId="0" applyNumberFormat="1" applyFont="1" applyBorder="1" applyAlignment="1">
      <alignment vertical="center"/>
    </xf>
    <xf numFmtId="41" fontId="10" fillId="0" borderId="60" xfId="0" applyNumberFormat="1" applyFont="1" applyBorder="1" applyAlignment="1">
      <alignment vertical="center"/>
    </xf>
    <xf numFmtId="41" fontId="10" fillId="0" borderId="34" xfId="0" applyNumberFormat="1" applyFont="1" applyBorder="1" applyAlignment="1">
      <alignment vertical="center"/>
    </xf>
    <xf numFmtId="0" fontId="10" fillId="0" borderId="1" xfId="0" quotePrefix="1" applyFont="1" applyBorder="1" applyAlignment="1">
      <alignment horizontal="left" vertical="center"/>
    </xf>
    <xf numFmtId="3" fontId="10" fillId="0" borderId="1" xfId="0" applyNumberFormat="1" applyFont="1" applyBorder="1" applyAlignment="1">
      <alignment vertical="center"/>
    </xf>
    <xf numFmtId="41" fontId="10" fillId="0" borderId="14" xfId="0" applyNumberFormat="1" applyFont="1" applyBorder="1" applyAlignment="1">
      <alignment vertical="center"/>
    </xf>
    <xf numFmtId="41" fontId="10" fillId="0" borderId="36" xfId="0" applyNumberFormat="1" applyFont="1" applyBorder="1" applyAlignment="1">
      <alignment vertical="center"/>
    </xf>
    <xf numFmtId="41" fontId="10" fillId="0" borderId="16" xfId="0" applyNumberFormat="1" applyFont="1" applyBorder="1" applyAlignment="1">
      <alignment vertical="center"/>
    </xf>
    <xf numFmtId="41" fontId="10" fillId="0" borderId="17" xfId="0" applyNumberFormat="1" applyFont="1" applyBorder="1" applyAlignment="1">
      <alignment vertical="center"/>
    </xf>
    <xf numFmtId="41" fontId="10" fillId="0" borderId="18" xfId="0" applyNumberFormat="1" applyFont="1" applyBorder="1" applyAlignment="1">
      <alignment vertical="center"/>
    </xf>
    <xf numFmtId="41" fontId="10" fillId="0" borderId="19" xfId="0" applyNumberFormat="1" applyFont="1" applyBorder="1" applyAlignment="1">
      <alignment vertical="center"/>
    </xf>
    <xf numFmtId="0" fontId="1" fillId="0" borderId="61" xfId="0" applyFont="1" applyBorder="1"/>
    <xf numFmtId="0" fontId="1" fillId="0" borderId="62" xfId="0" applyFont="1" applyBorder="1"/>
    <xf numFmtId="0" fontId="1" fillId="0" borderId="62" xfId="0" applyFont="1" applyBorder="1" applyAlignment="1">
      <alignment horizontal="distributed"/>
    </xf>
    <xf numFmtId="0" fontId="1" fillId="0" borderId="62" xfId="0" quotePrefix="1" applyFont="1" applyBorder="1" applyAlignment="1">
      <alignment horizontal="left"/>
    </xf>
    <xf numFmtId="3" fontId="1" fillId="0" borderId="63" xfId="0" applyNumberFormat="1" applyFont="1" applyBorder="1"/>
    <xf numFmtId="0" fontId="1" fillId="0" borderId="64" xfId="0" applyFont="1" applyBorder="1"/>
    <xf numFmtId="0" fontId="1" fillId="0" borderId="0" xfId="0" applyFont="1"/>
    <xf numFmtId="0" fontId="1" fillId="0" borderId="65" xfId="0" applyFont="1" applyBorder="1" applyAlignment="1">
      <alignment horizontal="center"/>
    </xf>
    <xf numFmtId="0" fontId="1" fillId="0" borderId="6" xfId="0" applyFont="1" applyBorder="1"/>
    <xf numFmtId="3" fontId="1" fillId="0" borderId="66" xfId="0" applyNumberFormat="1" applyFont="1" applyBorder="1" applyAlignment="1">
      <alignment horizontal="center"/>
    </xf>
    <xf numFmtId="0" fontId="1" fillId="0" borderId="67" xfId="0" applyFont="1" applyBorder="1"/>
    <xf numFmtId="0" fontId="1" fillId="0" borderId="68" xfId="0" applyFont="1" applyBorder="1"/>
    <xf numFmtId="0" fontId="1" fillId="0" borderId="69" xfId="0" applyFont="1" applyBorder="1"/>
    <xf numFmtId="0" fontId="1" fillId="0" borderId="2" xfId="0" applyFont="1" applyBorder="1"/>
    <xf numFmtId="3" fontId="1" fillId="0" borderId="70" xfId="0" applyNumberFormat="1" applyFont="1" applyBorder="1"/>
    <xf numFmtId="0" fontId="1" fillId="0" borderId="71" xfId="0" applyFont="1" applyBorder="1"/>
    <xf numFmtId="0" fontId="1" fillId="0" borderId="72" xfId="0" applyFont="1" applyBorder="1"/>
    <xf numFmtId="0" fontId="1" fillId="0" borderId="65" xfId="0" quotePrefix="1" applyFont="1" applyBorder="1" applyAlignment="1">
      <alignment horizontal="center"/>
    </xf>
    <xf numFmtId="41" fontId="1" fillId="0" borderId="6" xfId="0" applyNumberFormat="1" applyFont="1" applyBorder="1"/>
    <xf numFmtId="41" fontId="1" fillId="0" borderId="73" xfId="0" applyNumberFormat="1" applyFont="1" applyBorder="1"/>
    <xf numFmtId="41" fontId="1" fillId="0" borderId="74" xfId="0" applyNumberFormat="1" applyFont="1" applyBorder="1"/>
    <xf numFmtId="41" fontId="1" fillId="0" borderId="66" xfId="0" applyNumberFormat="1" applyFont="1" applyBorder="1"/>
    <xf numFmtId="41" fontId="1" fillId="0" borderId="75" xfId="0" applyNumberFormat="1" applyFont="1" applyBorder="1"/>
    <xf numFmtId="41" fontId="1" fillId="0" borderId="0" xfId="0" applyNumberFormat="1" applyFont="1" applyBorder="1"/>
    <xf numFmtId="41" fontId="1" fillId="0" borderId="76" xfId="0" applyNumberFormat="1" applyFont="1" applyBorder="1"/>
    <xf numFmtId="41" fontId="1" fillId="0" borderId="77" xfId="0" applyNumberFormat="1" applyFont="1" applyBorder="1"/>
    <xf numFmtId="41" fontId="1" fillId="0" borderId="77" xfId="0" quotePrefix="1" applyNumberFormat="1" applyFont="1" applyBorder="1" applyAlignment="1">
      <alignment horizontal="center"/>
    </xf>
    <xf numFmtId="41" fontId="1" fillId="0" borderId="78" xfId="0" applyNumberFormat="1" applyFont="1" applyBorder="1"/>
    <xf numFmtId="41" fontId="1" fillId="0" borderId="79" xfId="0" applyNumberFormat="1" applyFont="1" applyBorder="1"/>
    <xf numFmtId="177" fontId="1" fillId="0" borderId="66" xfId="0" applyNumberFormat="1" applyFont="1" applyBorder="1"/>
    <xf numFmtId="177" fontId="1" fillId="0" borderId="6" xfId="0" applyNumberFormat="1" applyFont="1" applyBorder="1"/>
    <xf numFmtId="177" fontId="1" fillId="0" borderId="76" xfId="0" applyNumberFormat="1" applyFont="1" applyBorder="1"/>
    <xf numFmtId="0" fontId="1" fillId="0" borderId="0" xfId="0" applyFont="1" applyBorder="1"/>
    <xf numFmtId="177" fontId="1" fillId="0" borderId="80" xfId="0" applyNumberFormat="1" applyFont="1" applyBorder="1"/>
    <xf numFmtId="177" fontId="1" fillId="0" borderId="78" xfId="0" applyNumberFormat="1" applyFont="1" applyBorder="1"/>
    <xf numFmtId="177" fontId="1" fillId="0" borderId="79" xfId="0" applyNumberFormat="1" applyFont="1" applyBorder="1"/>
    <xf numFmtId="41" fontId="1" fillId="0" borderId="77" xfId="5" applyNumberFormat="1" applyFont="1" applyBorder="1"/>
    <xf numFmtId="41" fontId="1" fillId="0" borderId="78" xfId="5" applyNumberFormat="1" applyFont="1" applyBorder="1"/>
    <xf numFmtId="177" fontId="1" fillId="0" borderId="80" xfId="5" applyNumberFormat="1" applyFont="1" applyBorder="1"/>
    <xf numFmtId="177" fontId="1" fillId="0" borderId="78" xfId="5" applyNumberFormat="1" applyFont="1" applyBorder="1"/>
    <xf numFmtId="177" fontId="1" fillId="0" borderId="79" xfId="5" applyNumberFormat="1" applyFont="1" applyBorder="1"/>
    <xf numFmtId="38" fontId="1" fillId="0" borderId="0" xfId="5" applyFont="1"/>
    <xf numFmtId="177" fontId="1" fillId="0" borderId="77" xfId="0" applyNumberFormat="1" applyFont="1" applyBorder="1"/>
    <xf numFmtId="38" fontId="1" fillId="0" borderId="0" xfId="5" applyFont="1" applyBorder="1"/>
    <xf numFmtId="41" fontId="10" fillId="0" borderId="20" xfId="0" applyNumberFormat="1" applyFont="1" applyFill="1" applyBorder="1" applyAlignment="1">
      <alignment vertical="center"/>
    </xf>
    <xf numFmtId="41" fontId="10" fillId="0" borderId="15" xfId="0" applyNumberFormat="1" applyFont="1" applyFill="1" applyBorder="1" applyAlignment="1">
      <alignment vertical="center"/>
    </xf>
    <xf numFmtId="41" fontId="10" fillId="0" borderId="21" xfId="0" applyNumberFormat="1" applyFont="1" applyFill="1" applyBorder="1" applyAlignment="1">
      <alignment vertical="center"/>
    </xf>
    <xf numFmtId="41" fontId="10" fillId="0" borderId="22" xfId="0" applyNumberFormat="1" applyFont="1" applyFill="1" applyBorder="1" applyAlignment="1">
      <alignment vertical="center"/>
    </xf>
    <xf numFmtId="41" fontId="10" fillId="0" borderId="23" xfId="0" applyNumberFormat="1" applyFont="1" applyFill="1" applyBorder="1" applyAlignment="1">
      <alignment vertical="center"/>
    </xf>
    <xf numFmtId="41" fontId="10" fillId="0" borderId="24" xfId="0" applyNumberFormat="1" applyFont="1" applyFill="1" applyBorder="1" applyAlignment="1">
      <alignment vertical="center"/>
    </xf>
    <xf numFmtId="177" fontId="9" fillId="0" borderId="17" xfId="0" applyNumberFormat="1" applyFont="1" applyBorder="1" applyAlignment="1">
      <alignment vertical="center"/>
    </xf>
    <xf numFmtId="177" fontId="9" fillId="0" borderId="59" xfId="0" applyNumberFormat="1" applyFont="1" applyBorder="1" applyAlignment="1">
      <alignment vertical="center"/>
    </xf>
    <xf numFmtId="0" fontId="8" fillId="0" borderId="90" xfId="0" applyFont="1" applyBorder="1" applyAlignment="1">
      <alignment horizontal="center" vertical="center"/>
    </xf>
    <xf numFmtId="0" fontId="8" fillId="0" borderId="91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38" fontId="8" fillId="0" borderId="22" xfId="5" applyFont="1" applyBorder="1" applyAlignment="1">
      <alignment vertical="center"/>
    </xf>
    <xf numFmtId="38" fontId="8" fillId="0" borderId="59" xfId="5" applyFont="1" applyBorder="1" applyAlignment="1">
      <alignment vertical="center"/>
    </xf>
    <xf numFmtId="0" fontId="8" fillId="0" borderId="92" xfId="0" applyFont="1" applyBorder="1" applyAlignment="1">
      <alignment vertical="center"/>
    </xf>
    <xf numFmtId="0" fontId="8" fillId="0" borderId="45" xfId="0" applyFont="1" applyBorder="1" applyAlignment="1">
      <alignment horizontal="center" vertical="center" shrinkToFit="1"/>
    </xf>
    <xf numFmtId="177" fontId="9" fillId="2" borderId="28" xfId="0" applyNumberFormat="1" applyFont="1" applyFill="1" applyBorder="1" applyAlignment="1">
      <alignment vertical="center"/>
    </xf>
    <xf numFmtId="177" fontId="9" fillId="2" borderId="29" xfId="0" applyNumberFormat="1" applyFont="1" applyFill="1" applyBorder="1" applyAlignment="1">
      <alignment vertical="center"/>
    </xf>
    <xf numFmtId="177" fontId="9" fillId="2" borderId="31" xfId="0" applyNumberFormat="1" applyFont="1" applyFill="1" applyBorder="1" applyAlignment="1">
      <alignment vertical="center"/>
    </xf>
    <xf numFmtId="177" fontId="9" fillId="2" borderId="30" xfId="0" applyNumberFormat="1" applyFont="1" applyFill="1" applyBorder="1" applyAlignment="1">
      <alignment vertical="center"/>
    </xf>
    <xf numFmtId="177" fontId="9" fillId="2" borderId="52" xfId="0" applyNumberFormat="1" applyFont="1" applyFill="1" applyBorder="1" applyAlignment="1">
      <alignment vertical="center"/>
    </xf>
    <xf numFmtId="177" fontId="9" fillId="2" borderId="32" xfId="0" applyNumberFormat="1" applyFont="1" applyFill="1" applyBorder="1" applyAlignment="1">
      <alignment vertical="center"/>
    </xf>
    <xf numFmtId="177" fontId="9" fillId="2" borderId="14" xfId="0" applyNumberFormat="1" applyFont="1" applyFill="1" applyBorder="1" applyAlignment="1">
      <alignment vertical="center"/>
    </xf>
    <xf numFmtId="177" fontId="9" fillId="2" borderId="36" xfId="0" applyNumberFormat="1" applyFont="1" applyFill="1" applyBorder="1" applyAlignment="1">
      <alignment horizontal="right" vertical="center"/>
    </xf>
    <xf numFmtId="177" fontId="9" fillId="2" borderId="35" xfId="0" applyNumberFormat="1" applyFont="1" applyFill="1" applyBorder="1" applyAlignment="1">
      <alignment vertical="center"/>
    </xf>
    <xf numFmtId="177" fontId="9" fillId="2" borderId="93" xfId="0" applyNumberFormat="1" applyFont="1" applyFill="1" applyBorder="1" applyAlignment="1">
      <alignment vertical="center"/>
    </xf>
    <xf numFmtId="177" fontId="9" fillId="2" borderId="94" xfId="0" applyNumberFormat="1" applyFont="1" applyFill="1" applyBorder="1" applyAlignment="1">
      <alignment vertical="center"/>
    </xf>
    <xf numFmtId="179" fontId="9" fillId="0" borderId="20" xfId="0" applyNumberFormat="1" applyFont="1" applyBorder="1" applyAlignment="1">
      <alignment vertical="center"/>
    </xf>
    <xf numFmtId="179" fontId="9" fillId="0" borderId="15" xfId="0" applyNumberFormat="1" applyFont="1" applyBorder="1" applyAlignment="1">
      <alignment horizontal="right" vertical="center"/>
    </xf>
    <xf numFmtId="179" fontId="9" fillId="0" borderId="16" xfId="0" quotePrefix="1" applyNumberFormat="1" applyFont="1" applyBorder="1" applyAlignment="1">
      <alignment horizontal="right" vertical="center"/>
    </xf>
    <xf numFmtId="179" fontId="9" fillId="0" borderId="17" xfId="0" quotePrefix="1" applyNumberFormat="1" applyFont="1" applyBorder="1" applyAlignment="1">
      <alignment horizontal="right" vertical="center"/>
    </xf>
    <xf numFmtId="179" fontId="9" fillId="0" borderId="18" xfId="0" applyNumberFormat="1" applyFont="1" applyBorder="1" applyAlignment="1">
      <alignment vertical="center"/>
    </xf>
    <xf numFmtId="179" fontId="9" fillId="0" borderId="16" xfId="0" applyNumberFormat="1" applyFont="1" applyBorder="1" applyAlignment="1">
      <alignment vertical="center"/>
    </xf>
    <xf numFmtId="179" fontId="9" fillId="0" borderId="17" xfId="0" applyNumberFormat="1" applyFont="1" applyBorder="1" applyAlignment="1">
      <alignment vertical="center"/>
    </xf>
    <xf numFmtId="179" fontId="9" fillId="0" borderId="19" xfId="0" applyNumberFormat="1" applyFont="1" applyBorder="1" applyAlignment="1">
      <alignment vertical="center"/>
    </xf>
    <xf numFmtId="179" fontId="9" fillId="0" borderId="21" xfId="0" applyNumberFormat="1" applyFont="1" applyBorder="1" applyAlignment="1">
      <alignment horizontal="right" vertical="center"/>
    </xf>
    <xf numFmtId="179" fontId="9" fillId="0" borderId="22" xfId="0" applyNumberFormat="1" applyFont="1" applyBorder="1" applyAlignment="1">
      <alignment horizontal="right" vertical="center"/>
    </xf>
    <xf numFmtId="179" fontId="9" fillId="0" borderId="23" xfId="0" applyNumberFormat="1" applyFont="1" applyBorder="1" applyAlignment="1">
      <alignment vertical="center"/>
    </xf>
    <xf numFmtId="179" fontId="9" fillId="0" borderId="21" xfId="0" applyNumberFormat="1" applyFont="1" applyBorder="1" applyAlignment="1">
      <alignment vertical="center"/>
    </xf>
    <xf numFmtId="179" fontId="9" fillId="0" borderId="22" xfId="0" applyNumberFormat="1" applyFont="1" applyBorder="1" applyAlignment="1">
      <alignment vertical="center"/>
    </xf>
    <xf numFmtId="179" fontId="9" fillId="0" borderId="24" xfId="0" applyNumberFormat="1" applyFont="1" applyBorder="1" applyAlignment="1">
      <alignment vertical="center"/>
    </xf>
    <xf numFmtId="179" fontId="9" fillId="0" borderId="21" xfId="5" applyNumberFormat="1" applyFont="1" applyBorder="1" applyAlignment="1">
      <alignment vertical="center"/>
    </xf>
    <xf numFmtId="179" fontId="9" fillId="0" borderId="22" xfId="5" applyNumberFormat="1" applyFont="1" applyBorder="1" applyAlignment="1">
      <alignment vertical="center"/>
    </xf>
    <xf numFmtId="179" fontId="9" fillId="0" borderId="24" xfId="5" applyNumberFormat="1" applyFont="1" applyBorder="1" applyAlignment="1">
      <alignment vertical="center"/>
    </xf>
    <xf numFmtId="179" fontId="9" fillId="0" borderId="33" xfId="0" applyNumberFormat="1" applyFont="1" applyBorder="1" applyAlignment="1">
      <alignment vertical="center"/>
    </xf>
    <xf numFmtId="179" fontId="9" fillId="0" borderId="59" xfId="0" applyNumberFormat="1" applyFont="1" applyBorder="1" applyAlignment="1">
      <alignment vertical="center"/>
    </xf>
    <xf numFmtId="179" fontId="9" fillId="0" borderId="34" xfId="0" applyNumberFormat="1" applyFont="1" applyBorder="1" applyAlignment="1">
      <alignment vertical="center"/>
    </xf>
    <xf numFmtId="179" fontId="9" fillId="0" borderId="25" xfId="0" applyNumberFormat="1" applyFont="1" applyBorder="1" applyAlignment="1">
      <alignment vertical="center"/>
    </xf>
    <xf numFmtId="179" fontId="9" fillId="0" borderId="26" xfId="0" applyNumberFormat="1" applyFont="1" applyBorder="1" applyAlignment="1">
      <alignment horizontal="right" vertical="center"/>
    </xf>
    <xf numFmtId="179" fontId="9" fillId="0" borderId="9" xfId="0" applyNumberFormat="1" applyFont="1" applyBorder="1" applyAlignment="1">
      <alignment horizontal="right" vertical="center"/>
    </xf>
    <xf numFmtId="179" fontId="9" fillId="0" borderId="10" xfId="0" applyNumberFormat="1" applyFont="1" applyBorder="1" applyAlignment="1">
      <alignment horizontal="right" vertical="center"/>
    </xf>
    <xf numFmtId="179" fontId="9" fillId="0" borderId="27" xfId="0" applyNumberFormat="1" applyFont="1" applyBorder="1" applyAlignment="1">
      <alignment vertical="center"/>
    </xf>
    <xf numFmtId="179" fontId="9" fillId="0" borderId="9" xfId="0" applyNumberFormat="1" applyFont="1" applyBorder="1" applyAlignment="1">
      <alignment vertical="center"/>
    </xf>
    <xf numFmtId="179" fontId="9" fillId="0" borderId="10" xfId="0" applyNumberFormat="1" applyFont="1" applyBorder="1" applyAlignment="1">
      <alignment vertical="center"/>
    </xf>
    <xf numFmtId="179" fontId="9" fillId="0" borderId="11" xfId="0" applyNumberFormat="1" applyFont="1" applyBorder="1" applyAlignment="1">
      <alignment vertical="center"/>
    </xf>
    <xf numFmtId="0" fontId="9" fillId="0" borderId="85" xfId="0" applyFont="1" applyBorder="1" applyAlignment="1">
      <alignment vertical="center"/>
    </xf>
    <xf numFmtId="178" fontId="9" fillId="2" borderId="81" xfId="0" applyNumberFormat="1" applyFont="1" applyFill="1" applyBorder="1" applyAlignment="1">
      <alignment vertical="center"/>
    </xf>
    <xf numFmtId="178" fontId="9" fillId="2" borderId="86" xfId="0" applyNumberFormat="1" applyFont="1" applyFill="1" applyBorder="1" applyAlignment="1">
      <alignment horizontal="right" vertical="center"/>
    </xf>
    <xf numFmtId="178" fontId="9" fillId="2" borderId="31" xfId="0" applyNumberFormat="1" applyFont="1" applyFill="1" applyBorder="1" applyAlignment="1">
      <alignment vertical="center"/>
    </xf>
    <xf numFmtId="178" fontId="9" fillId="2" borderId="87" xfId="0" applyNumberFormat="1" applyFont="1" applyFill="1" applyBorder="1" applyAlignment="1">
      <alignment vertical="center"/>
    </xf>
    <xf numFmtId="178" fontId="9" fillId="2" borderId="88" xfId="0" applyNumberFormat="1" applyFont="1" applyFill="1" applyBorder="1" applyAlignment="1">
      <alignment vertical="center"/>
    </xf>
    <xf numFmtId="178" fontId="9" fillId="2" borderId="89" xfId="0" applyNumberFormat="1" applyFont="1" applyFill="1" applyBorder="1" applyAlignment="1">
      <alignment vertical="center"/>
    </xf>
    <xf numFmtId="177" fontId="9" fillId="0" borderId="10" xfId="0" applyNumberFormat="1" applyFont="1" applyBorder="1" applyAlignment="1">
      <alignment horizontal="center" vertical="center" shrinkToFit="1"/>
    </xf>
    <xf numFmtId="177" fontId="9" fillId="0" borderId="11" xfId="0" applyNumberFormat="1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61" xfId="0" applyFont="1" applyBorder="1" applyAlignment="1">
      <alignment vertical="center"/>
    </xf>
    <xf numFmtId="0" fontId="10" fillId="0" borderId="65" xfId="0" applyFont="1" applyBorder="1" applyAlignment="1">
      <alignment vertical="center"/>
    </xf>
    <xf numFmtId="177" fontId="9" fillId="0" borderId="52" xfId="0" applyNumberFormat="1" applyFont="1" applyBorder="1" applyAlignment="1">
      <alignment vertical="center"/>
    </xf>
    <xf numFmtId="177" fontId="9" fillId="0" borderId="52" xfId="0" applyNumberFormat="1" applyFont="1" applyFill="1" applyBorder="1" applyAlignment="1">
      <alignment vertical="center"/>
    </xf>
    <xf numFmtId="179" fontId="8" fillId="0" borderId="40" xfId="0" applyNumberFormat="1" applyFont="1" applyBorder="1" applyAlignment="1">
      <alignment vertical="center"/>
    </xf>
    <xf numFmtId="179" fontId="8" fillId="0" borderId="41" xfId="0" applyNumberFormat="1" applyFont="1" applyBorder="1" applyAlignment="1">
      <alignment vertical="center"/>
    </xf>
    <xf numFmtId="179" fontId="8" fillId="0" borderId="43" xfId="0" applyNumberFormat="1" applyFont="1" applyBorder="1" applyAlignment="1">
      <alignment vertical="center"/>
    </xf>
    <xf numFmtId="179" fontId="8" fillId="0" borderId="46" xfId="0" applyNumberFormat="1" applyFont="1" applyBorder="1" applyAlignment="1">
      <alignment vertical="center"/>
    </xf>
    <xf numFmtId="179" fontId="8" fillId="0" borderId="37" xfId="0" applyNumberFormat="1" applyFont="1" applyBorder="1" applyAlignment="1">
      <alignment vertical="center"/>
    </xf>
    <xf numFmtId="179" fontId="8" fillId="0" borderId="21" xfId="0" applyNumberFormat="1" applyFont="1" applyBorder="1" applyAlignment="1">
      <alignment vertical="center"/>
    </xf>
    <xf numFmtId="179" fontId="8" fillId="0" borderId="44" xfId="0" applyNumberFormat="1" applyFont="1" applyBorder="1" applyAlignment="1">
      <alignment vertical="center"/>
    </xf>
    <xf numFmtId="179" fontId="8" fillId="0" borderId="47" xfId="0" applyNumberFormat="1" applyFont="1" applyBorder="1" applyAlignment="1">
      <alignment vertical="center"/>
    </xf>
    <xf numFmtId="179" fontId="8" fillId="0" borderId="37" xfId="5" applyNumberFormat="1" applyFont="1" applyBorder="1" applyAlignment="1">
      <alignment vertical="center"/>
    </xf>
    <xf numFmtId="179" fontId="8" fillId="0" borderId="21" xfId="5" applyNumberFormat="1" applyFont="1" applyBorder="1" applyAlignment="1">
      <alignment vertical="center"/>
    </xf>
    <xf numFmtId="179" fontId="8" fillId="0" borderId="44" xfId="5" applyNumberFormat="1" applyFont="1" applyBorder="1" applyAlignment="1">
      <alignment vertical="center"/>
    </xf>
    <xf numFmtId="179" fontId="8" fillId="0" borderId="48" xfId="5" applyNumberFormat="1" applyFont="1" applyBorder="1" applyAlignment="1">
      <alignment vertical="center"/>
    </xf>
    <xf numFmtId="179" fontId="8" fillId="0" borderId="33" xfId="5" applyNumberFormat="1" applyFont="1" applyBorder="1" applyAlignment="1">
      <alignment vertical="center"/>
    </xf>
    <xf numFmtId="179" fontId="8" fillId="0" borderId="49" xfId="5" applyNumberFormat="1" applyFont="1" applyBorder="1" applyAlignment="1">
      <alignment vertical="center"/>
    </xf>
    <xf numFmtId="179" fontId="8" fillId="0" borderId="50" xfId="0" applyNumberFormat="1" applyFont="1" applyBorder="1" applyAlignment="1">
      <alignment vertical="center"/>
    </xf>
    <xf numFmtId="179" fontId="8" fillId="0" borderId="51" xfId="0" applyNumberFormat="1" applyFont="1" applyBorder="1" applyAlignment="1">
      <alignment vertical="center"/>
    </xf>
    <xf numFmtId="179" fontId="8" fillId="0" borderId="30" xfId="0" applyNumberFormat="1" applyFont="1" applyBorder="1" applyAlignment="1">
      <alignment vertical="center"/>
    </xf>
    <xf numFmtId="179" fontId="8" fillId="0" borderId="52" xfId="0" applyNumberFormat="1" applyFont="1" applyBorder="1" applyAlignment="1">
      <alignment vertical="center"/>
    </xf>
    <xf numFmtId="179" fontId="8" fillId="0" borderId="53" xfId="5" applyNumberFormat="1" applyFont="1" applyBorder="1" applyAlignment="1">
      <alignment vertical="center"/>
    </xf>
    <xf numFmtId="179" fontId="8" fillId="0" borderId="91" xfId="0" applyNumberFormat="1" applyFont="1" applyBorder="1" applyAlignment="1">
      <alignment vertical="center"/>
    </xf>
    <xf numFmtId="179" fontId="8" fillId="0" borderId="22" xfId="0" applyNumberFormat="1" applyFont="1" applyBorder="1" applyAlignment="1">
      <alignment vertical="center"/>
    </xf>
    <xf numFmtId="179" fontId="8" fillId="0" borderId="22" xfId="5" applyNumberFormat="1" applyFont="1" applyBorder="1" applyAlignment="1">
      <alignment vertical="center"/>
    </xf>
    <xf numFmtId="179" fontId="8" fillId="0" borderId="59" xfId="5" applyNumberFormat="1" applyFont="1" applyBorder="1" applyAlignment="1">
      <alignment vertical="center"/>
    </xf>
    <xf numFmtId="177" fontId="9" fillId="0" borderId="7" xfId="0" applyNumberFormat="1" applyFont="1" applyBorder="1" applyAlignment="1">
      <alignment horizontal="center" vertical="center"/>
    </xf>
    <xf numFmtId="177" fontId="9" fillId="0" borderId="26" xfId="0" applyNumberFormat="1" applyFont="1" applyBorder="1" applyAlignment="1">
      <alignment vertical="center"/>
    </xf>
    <xf numFmtId="177" fontId="9" fillId="0" borderId="25" xfId="0" applyNumberFormat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178" fontId="9" fillId="0" borderId="22" xfId="0" applyNumberFormat="1" applyFont="1" applyBorder="1" applyAlignment="1">
      <alignment horizontal="right" vertical="center"/>
    </xf>
    <xf numFmtId="177" fontId="9" fillId="0" borderId="9" xfId="0" applyNumberFormat="1" applyFont="1" applyBorder="1" applyAlignment="1">
      <alignment horizontal="center" vertical="center" shrinkToFit="1"/>
    </xf>
    <xf numFmtId="0" fontId="9" fillId="0" borderId="4" xfId="0" applyFont="1" applyBorder="1" applyAlignment="1">
      <alignment vertical="center"/>
    </xf>
    <xf numFmtId="177" fontId="9" fillId="0" borderId="25" xfId="0" applyNumberFormat="1" applyFont="1" applyBorder="1" applyAlignment="1">
      <alignment vertical="center"/>
    </xf>
    <xf numFmtId="177" fontId="9" fillId="0" borderId="7" xfId="0" applyNumberFormat="1" applyFont="1" applyBorder="1" applyAlignment="1">
      <alignment horizontal="center" vertical="center"/>
    </xf>
    <xf numFmtId="177" fontId="9" fillId="0" borderId="26" xfId="0" applyNumberFormat="1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80" fontId="8" fillId="0" borderId="0" xfId="0" applyNumberFormat="1" applyFont="1" applyAlignment="1">
      <alignment vertical="center"/>
    </xf>
    <xf numFmtId="180" fontId="8" fillId="0" borderId="0" xfId="5" applyNumberFormat="1" applyFont="1" applyAlignment="1">
      <alignment vertical="center"/>
    </xf>
    <xf numFmtId="180" fontId="10" fillId="0" borderId="0" xfId="0" applyNumberFormat="1" applyFont="1" applyAlignment="1">
      <alignment horizontal="center" vertical="center"/>
    </xf>
    <xf numFmtId="180" fontId="10" fillId="0" borderId="0" xfId="0" applyNumberFormat="1" applyFont="1" applyAlignment="1">
      <alignment vertical="center"/>
    </xf>
    <xf numFmtId="179" fontId="2" fillId="0" borderId="0" xfId="0" applyNumberFormat="1" applyFont="1"/>
    <xf numFmtId="179" fontId="8" fillId="0" borderId="0" xfId="0" applyNumberFormat="1" applyFont="1" applyAlignment="1">
      <alignment vertical="center"/>
    </xf>
    <xf numFmtId="179" fontId="8" fillId="0" borderId="0" xfId="5" applyNumberFormat="1" applyFont="1" applyAlignment="1">
      <alignment vertical="center"/>
    </xf>
    <xf numFmtId="179" fontId="10" fillId="0" borderId="0" xfId="0" applyNumberFormat="1" applyFont="1" applyAlignment="1">
      <alignment horizontal="center" vertical="center"/>
    </xf>
    <xf numFmtId="179" fontId="10" fillId="0" borderId="0" xfId="0" applyNumberFormat="1" applyFont="1" applyAlignment="1">
      <alignment vertical="center"/>
    </xf>
    <xf numFmtId="177" fontId="9" fillId="0" borderId="7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177" fontId="9" fillId="0" borderId="25" xfId="0" applyNumberFormat="1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41" fontId="10" fillId="3" borderId="21" xfId="0" applyNumberFormat="1" applyFont="1" applyFill="1" applyBorder="1" applyAlignment="1">
      <alignment vertical="center"/>
    </xf>
    <xf numFmtId="41" fontId="10" fillId="3" borderId="24" xfId="0" applyNumberFormat="1" applyFont="1" applyFill="1" applyBorder="1" applyAlignment="1">
      <alignment vertical="center"/>
    </xf>
    <xf numFmtId="41" fontId="10" fillId="3" borderId="15" xfId="0" applyNumberFormat="1" applyFont="1" applyFill="1" applyBorder="1" applyAlignment="1">
      <alignment vertical="center"/>
    </xf>
    <xf numFmtId="41" fontId="10" fillId="3" borderId="20" xfId="0" applyNumberFormat="1" applyFont="1" applyFill="1" applyBorder="1" applyAlignment="1">
      <alignment vertical="center"/>
    </xf>
    <xf numFmtId="41" fontId="10" fillId="3" borderId="44" xfId="0" applyNumberFormat="1" applyFont="1" applyFill="1" applyBorder="1" applyAlignment="1">
      <alignment vertical="center"/>
    </xf>
    <xf numFmtId="41" fontId="10" fillId="3" borderId="23" xfId="0" applyNumberFormat="1" applyFont="1" applyFill="1" applyBorder="1" applyAlignment="1">
      <alignment vertical="center"/>
    </xf>
    <xf numFmtId="41" fontId="10" fillId="3" borderId="57" xfId="0" applyNumberFormat="1" applyFont="1" applyFill="1" applyBorder="1" applyAlignment="1">
      <alignment vertical="center"/>
    </xf>
    <xf numFmtId="41" fontId="10" fillId="3" borderId="60" xfId="0" applyNumberFormat="1" applyFont="1" applyFill="1" applyBorder="1" applyAlignment="1">
      <alignment vertical="center"/>
    </xf>
    <xf numFmtId="41" fontId="10" fillId="3" borderId="33" xfId="0" applyNumberFormat="1" applyFont="1" applyFill="1" applyBorder="1" applyAlignment="1">
      <alignment vertical="center"/>
    </xf>
    <xf numFmtId="41" fontId="10" fillId="3" borderId="49" xfId="0" applyNumberFormat="1" applyFont="1" applyFill="1" applyBorder="1" applyAlignment="1">
      <alignment vertical="center"/>
    </xf>
    <xf numFmtId="41" fontId="10" fillId="3" borderId="34" xfId="0" applyNumberFormat="1" applyFont="1" applyFill="1" applyBorder="1" applyAlignment="1">
      <alignment vertical="center"/>
    </xf>
    <xf numFmtId="0" fontId="0" fillId="0" borderId="0" xfId="0" applyFont="1" applyAlignment="1">
      <alignment horizontal="right" vertical="top"/>
    </xf>
    <xf numFmtId="181" fontId="10" fillId="0" borderId="14" xfId="0" applyNumberFormat="1" applyFont="1" applyBorder="1" applyAlignment="1">
      <alignment vertical="center"/>
    </xf>
    <xf numFmtId="181" fontId="10" fillId="0" borderId="36" xfId="0" applyNumberFormat="1" applyFont="1" applyBorder="1" applyAlignment="1">
      <alignment vertical="center"/>
    </xf>
    <xf numFmtId="181" fontId="10" fillId="0" borderId="16" xfId="0" applyNumberFormat="1" applyFont="1" applyBorder="1" applyAlignment="1">
      <alignment vertical="center"/>
    </xf>
    <xf numFmtId="181" fontId="10" fillId="0" borderId="17" xfId="0" applyNumberFormat="1" applyFont="1" applyBorder="1" applyAlignment="1">
      <alignment vertical="center"/>
    </xf>
    <xf numFmtId="181" fontId="10" fillId="0" borderId="18" xfId="0" applyNumberFormat="1" applyFont="1" applyBorder="1" applyAlignment="1">
      <alignment vertical="center"/>
    </xf>
    <xf numFmtId="181" fontId="10" fillId="0" borderId="19" xfId="0" applyNumberFormat="1" applyFont="1" applyBorder="1" applyAlignment="1">
      <alignment vertical="center"/>
    </xf>
    <xf numFmtId="181" fontId="10" fillId="0" borderId="20" xfId="0" applyNumberFormat="1" applyFont="1" applyBorder="1" applyAlignment="1">
      <alignment vertical="center"/>
    </xf>
    <xf numFmtId="181" fontId="10" fillId="0" borderId="15" xfId="0" applyNumberFormat="1" applyFont="1" applyBorder="1" applyAlignment="1">
      <alignment vertical="center"/>
    </xf>
    <xf numFmtId="181" fontId="10" fillId="0" borderId="21" xfId="0" applyNumberFormat="1" applyFont="1" applyBorder="1" applyAlignment="1">
      <alignment vertical="center"/>
    </xf>
    <xf numFmtId="181" fontId="10" fillId="0" borderId="22" xfId="0" applyNumberFormat="1" applyFont="1" applyBorder="1" applyAlignment="1">
      <alignment vertical="center"/>
    </xf>
    <xf numFmtId="181" fontId="10" fillId="0" borderId="23" xfId="0" applyNumberFormat="1" applyFont="1" applyBorder="1" applyAlignment="1">
      <alignment vertical="center"/>
    </xf>
    <xf numFmtId="181" fontId="10" fillId="0" borderId="24" xfId="0" applyNumberFormat="1" applyFont="1" applyBorder="1" applyAlignment="1">
      <alignment vertical="center"/>
    </xf>
    <xf numFmtId="181" fontId="10" fillId="0" borderId="20" xfId="5" applyNumberFormat="1" applyFont="1" applyBorder="1" applyAlignment="1">
      <alignment vertical="center"/>
    </xf>
    <xf numFmtId="181" fontId="10" fillId="0" borderId="15" xfId="5" applyNumberFormat="1" applyFont="1" applyBorder="1" applyAlignment="1">
      <alignment vertical="center"/>
    </xf>
    <xf numFmtId="181" fontId="10" fillId="0" borderId="21" xfId="5" applyNumberFormat="1" applyFont="1" applyBorder="1" applyAlignment="1">
      <alignment vertical="center"/>
    </xf>
    <xf numFmtId="181" fontId="10" fillId="0" borderId="22" xfId="5" applyNumberFormat="1" applyFont="1" applyBorder="1" applyAlignment="1">
      <alignment vertical="center"/>
    </xf>
    <xf numFmtId="181" fontId="10" fillId="0" borderId="23" xfId="5" applyNumberFormat="1" applyFont="1" applyBorder="1" applyAlignment="1">
      <alignment vertical="center"/>
    </xf>
    <xf numFmtId="181" fontId="10" fillId="0" borderId="24" xfId="5" applyNumberFormat="1" applyFont="1" applyBorder="1" applyAlignment="1">
      <alignment vertical="center"/>
    </xf>
    <xf numFmtId="181" fontId="10" fillId="0" borderId="57" xfId="0" applyNumberFormat="1" applyFont="1" applyBorder="1" applyAlignment="1">
      <alignment vertical="center"/>
    </xf>
    <xf numFmtId="181" fontId="10" fillId="0" borderId="58" xfId="0" applyNumberFormat="1" applyFont="1" applyBorder="1" applyAlignment="1">
      <alignment vertical="center"/>
    </xf>
    <xf numFmtId="181" fontId="10" fillId="0" borderId="33" xfId="0" applyNumberFormat="1" applyFont="1" applyBorder="1" applyAlignment="1">
      <alignment vertical="center"/>
    </xf>
    <xf numFmtId="181" fontId="10" fillId="0" borderId="59" xfId="0" applyNumberFormat="1" applyFont="1" applyBorder="1" applyAlignment="1">
      <alignment vertical="center"/>
    </xf>
    <xf numFmtId="181" fontId="10" fillId="0" borderId="60" xfId="0" applyNumberFormat="1" applyFont="1" applyBorder="1" applyAlignment="1">
      <alignment vertical="center"/>
    </xf>
    <xf numFmtId="181" fontId="10" fillId="0" borderId="34" xfId="0" applyNumberFormat="1" applyFont="1" applyBorder="1" applyAlignment="1">
      <alignment vertical="center"/>
    </xf>
    <xf numFmtId="181" fontId="10" fillId="0" borderId="20" xfId="0" applyNumberFormat="1" applyFont="1" applyFill="1" applyBorder="1" applyAlignment="1">
      <alignment vertical="center"/>
    </xf>
    <xf numFmtId="181" fontId="10" fillId="0" borderId="15" xfId="0" applyNumberFormat="1" applyFont="1" applyFill="1" applyBorder="1" applyAlignment="1">
      <alignment vertical="center"/>
    </xf>
    <xf numFmtId="181" fontId="10" fillId="0" borderId="21" xfId="0" applyNumberFormat="1" applyFont="1" applyFill="1" applyBorder="1" applyAlignment="1">
      <alignment vertical="center"/>
    </xf>
    <xf numFmtId="181" fontId="10" fillId="0" borderId="22" xfId="0" applyNumberFormat="1" applyFont="1" applyFill="1" applyBorder="1" applyAlignment="1">
      <alignment vertical="center"/>
    </xf>
    <xf numFmtId="181" fontId="10" fillId="0" borderId="23" xfId="0" applyNumberFormat="1" applyFont="1" applyFill="1" applyBorder="1" applyAlignment="1">
      <alignment vertical="center"/>
    </xf>
    <xf numFmtId="181" fontId="10" fillId="0" borderId="24" xfId="0" applyNumberFormat="1" applyFont="1" applyFill="1" applyBorder="1" applyAlignment="1">
      <alignment vertical="center"/>
    </xf>
    <xf numFmtId="0" fontId="0" fillId="0" borderId="0" xfId="0" applyFont="1" applyBorder="1" applyAlignment="1">
      <alignment horizontal="right"/>
    </xf>
    <xf numFmtId="181" fontId="9" fillId="0" borderId="20" xfId="0" applyNumberFormat="1" applyFont="1" applyBorder="1" applyAlignment="1">
      <alignment vertical="center"/>
    </xf>
    <xf numFmtId="181" fontId="9" fillId="0" borderId="15" xfId="0" applyNumberFormat="1" applyFont="1" applyBorder="1" applyAlignment="1">
      <alignment horizontal="right" vertical="center"/>
    </xf>
    <xf numFmtId="181" fontId="9" fillId="0" borderId="16" xfId="0" quotePrefix="1" applyNumberFormat="1" applyFont="1" applyBorder="1" applyAlignment="1">
      <alignment horizontal="right" vertical="center"/>
    </xf>
    <xf numFmtId="181" fontId="9" fillId="0" borderId="17" xfId="0" quotePrefix="1" applyNumberFormat="1" applyFont="1" applyBorder="1" applyAlignment="1">
      <alignment horizontal="right" vertical="center"/>
    </xf>
    <xf numFmtId="181" fontId="9" fillId="0" borderId="18" xfId="0" applyNumberFormat="1" applyFont="1" applyBorder="1" applyAlignment="1">
      <alignment vertical="center"/>
    </xf>
    <xf numFmtId="181" fontId="9" fillId="0" borderId="16" xfId="0" applyNumberFormat="1" applyFont="1" applyBorder="1" applyAlignment="1">
      <alignment vertical="center"/>
    </xf>
    <xf numFmtId="181" fontId="9" fillId="0" borderId="17" xfId="0" applyNumberFormat="1" applyFont="1" applyBorder="1" applyAlignment="1">
      <alignment vertical="center"/>
    </xf>
    <xf numFmtId="181" fontId="9" fillId="0" borderId="19" xfId="0" applyNumberFormat="1" applyFont="1" applyBorder="1" applyAlignment="1">
      <alignment vertical="center"/>
    </xf>
    <xf numFmtId="181" fontId="9" fillId="0" borderId="21" xfId="0" applyNumberFormat="1" applyFont="1" applyBorder="1" applyAlignment="1">
      <alignment horizontal="right" vertical="center"/>
    </xf>
    <xf numFmtId="181" fontId="9" fillId="0" borderId="22" xfId="0" applyNumberFormat="1" applyFont="1" applyBorder="1" applyAlignment="1">
      <alignment horizontal="right" vertical="center"/>
    </xf>
    <xf numFmtId="181" fontId="9" fillId="0" borderId="23" xfId="0" applyNumberFormat="1" applyFont="1" applyBorder="1" applyAlignment="1">
      <alignment vertical="center"/>
    </xf>
    <xf numFmtId="181" fontId="9" fillId="0" borderId="21" xfId="0" applyNumberFormat="1" applyFont="1" applyBorder="1" applyAlignment="1">
      <alignment vertical="center"/>
    </xf>
    <xf numFmtId="181" fontId="9" fillId="0" borderId="22" xfId="0" applyNumberFormat="1" applyFont="1" applyBorder="1" applyAlignment="1">
      <alignment vertical="center"/>
    </xf>
    <xf numFmtId="181" fontId="9" fillId="0" borderId="24" xfId="0" applyNumberFormat="1" applyFont="1" applyBorder="1" applyAlignment="1">
      <alignment vertical="center"/>
    </xf>
    <xf numFmtId="181" fontId="9" fillId="0" borderId="21" xfId="5" applyNumberFormat="1" applyFont="1" applyBorder="1" applyAlignment="1">
      <alignment vertical="center"/>
    </xf>
    <xf numFmtId="181" fontId="9" fillId="0" borderId="22" xfId="5" applyNumberFormat="1" applyFont="1" applyBorder="1" applyAlignment="1">
      <alignment vertical="center"/>
    </xf>
    <xf numFmtId="181" fontId="9" fillId="0" borderId="24" xfId="5" applyNumberFormat="1" applyFont="1" applyBorder="1" applyAlignment="1">
      <alignment vertical="center"/>
    </xf>
    <xf numFmtId="181" fontId="9" fillId="0" borderId="33" xfId="0" applyNumberFormat="1" applyFont="1" applyBorder="1" applyAlignment="1">
      <alignment vertical="center"/>
    </xf>
    <xf numFmtId="181" fontId="9" fillId="0" borderId="59" xfId="0" applyNumberFormat="1" applyFont="1" applyBorder="1" applyAlignment="1">
      <alignment vertical="center"/>
    </xf>
    <xf numFmtId="181" fontId="9" fillId="0" borderId="34" xfId="0" applyNumberFormat="1" applyFont="1" applyBorder="1" applyAlignment="1">
      <alignment vertical="center"/>
    </xf>
    <xf numFmtId="181" fontId="9" fillId="0" borderId="25" xfId="0" applyNumberFormat="1" applyFont="1" applyBorder="1" applyAlignment="1">
      <alignment vertical="center"/>
    </xf>
    <xf numFmtId="181" fontId="9" fillId="0" borderId="26" xfId="0" applyNumberFormat="1" applyFont="1" applyBorder="1" applyAlignment="1">
      <alignment horizontal="right" vertical="center"/>
    </xf>
    <xf numFmtId="181" fontId="9" fillId="0" borderId="9" xfId="0" applyNumberFormat="1" applyFont="1" applyBorder="1" applyAlignment="1">
      <alignment horizontal="right" vertical="center"/>
    </xf>
    <xf numFmtId="181" fontId="9" fillId="0" borderId="10" xfId="0" applyNumberFormat="1" applyFont="1" applyBorder="1" applyAlignment="1">
      <alignment horizontal="right" vertical="center"/>
    </xf>
    <xf numFmtId="181" fontId="9" fillId="0" borderId="27" xfId="0" applyNumberFormat="1" applyFont="1" applyBorder="1" applyAlignment="1">
      <alignment vertical="center"/>
    </xf>
    <xf numFmtId="181" fontId="9" fillId="0" borderId="9" xfId="0" applyNumberFormat="1" applyFont="1" applyBorder="1" applyAlignment="1">
      <alignment vertical="center"/>
    </xf>
    <xf numFmtId="181" fontId="9" fillId="0" borderId="10" xfId="0" applyNumberFormat="1" applyFont="1" applyBorder="1" applyAlignment="1">
      <alignment vertical="center"/>
    </xf>
    <xf numFmtId="181" fontId="9" fillId="0" borderId="11" xfId="0" applyNumberFormat="1" applyFont="1" applyBorder="1" applyAlignment="1">
      <alignment vertical="center"/>
    </xf>
    <xf numFmtId="181" fontId="9" fillId="2" borderId="81" xfId="0" applyNumberFormat="1" applyFont="1" applyFill="1" applyBorder="1" applyAlignment="1">
      <alignment vertical="center"/>
    </xf>
    <xf numFmtId="181" fontId="9" fillId="2" borderId="86" xfId="0" applyNumberFormat="1" applyFont="1" applyFill="1" applyBorder="1" applyAlignment="1">
      <alignment horizontal="right" vertical="center"/>
    </xf>
    <xf numFmtId="181" fontId="9" fillId="2" borderId="31" xfId="0" applyNumberFormat="1" applyFont="1" applyFill="1" applyBorder="1" applyAlignment="1">
      <alignment vertical="center"/>
    </xf>
    <xf numFmtId="181" fontId="9" fillId="2" borderId="87" xfId="0" applyNumberFormat="1" applyFont="1" applyFill="1" applyBorder="1" applyAlignment="1">
      <alignment vertical="center"/>
    </xf>
    <xf numFmtId="181" fontId="9" fillId="2" borderId="88" xfId="0" applyNumberFormat="1" applyFont="1" applyFill="1" applyBorder="1" applyAlignment="1">
      <alignment vertical="center"/>
    </xf>
    <xf numFmtId="181" fontId="9" fillId="2" borderId="89" xfId="0" applyNumberFormat="1" applyFont="1" applyFill="1" applyBorder="1" applyAlignment="1">
      <alignment vertical="center"/>
    </xf>
    <xf numFmtId="181" fontId="8" fillId="0" borderId="40" xfId="0" applyNumberFormat="1" applyFont="1" applyBorder="1" applyAlignment="1">
      <alignment vertical="center"/>
    </xf>
    <xf numFmtId="181" fontId="8" fillId="0" borderId="41" xfId="0" applyNumberFormat="1" applyFont="1" applyBorder="1" applyAlignment="1">
      <alignment vertical="center"/>
    </xf>
    <xf numFmtId="181" fontId="8" fillId="0" borderId="91" xfId="0" applyNumberFormat="1" applyFont="1" applyBorder="1" applyAlignment="1">
      <alignment vertical="center"/>
    </xf>
    <xf numFmtId="181" fontId="8" fillId="0" borderId="43" xfId="0" applyNumberFormat="1" applyFont="1" applyBorder="1" applyAlignment="1">
      <alignment vertical="center"/>
    </xf>
    <xf numFmtId="181" fontId="8" fillId="0" borderId="46" xfId="0" applyNumberFormat="1" applyFont="1" applyBorder="1" applyAlignment="1">
      <alignment vertical="center"/>
    </xf>
    <xf numFmtId="181" fontId="8" fillId="0" borderId="37" xfId="0" applyNumberFormat="1" applyFont="1" applyBorder="1" applyAlignment="1">
      <alignment vertical="center"/>
    </xf>
    <xf numFmtId="181" fontId="8" fillId="0" borderId="21" xfId="0" applyNumberFormat="1" applyFont="1" applyBorder="1" applyAlignment="1">
      <alignment vertical="center"/>
    </xf>
    <xf numFmtId="181" fontId="8" fillId="0" borderId="22" xfId="0" applyNumberFormat="1" applyFont="1" applyBorder="1" applyAlignment="1">
      <alignment vertical="center"/>
    </xf>
    <xf numFmtId="181" fontId="8" fillId="0" borderId="44" xfId="0" applyNumberFormat="1" applyFont="1" applyBorder="1" applyAlignment="1">
      <alignment vertical="center"/>
    </xf>
    <xf numFmtId="181" fontId="8" fillId="0" borderId="47" xfId="0" applyNumberFormat="1" applyFont="1" applyBorder="1" applyAlignment="1">
      <alignment vertical="center"/>
    </xf>
    <xf numFmtId="181" fontId="8" fillId="0" borderId="37" xfId="5" applyNumberFormat="1" applyFont="1" applyBorder="1" applyAlignment="1">
      <alignment vertical="center"/>
    </xf>
    <xf numFmtId="181" fontId="8" fillId="0" borderId="21" xfId="5" applyNumberFormat="1" applyFont="1" applyBorder="1" applyAlignment="1">
      <alignment vertical="center"/>
    </xf>
    <xf numFmtId="181" fontId="8" fillId="0" borderId="22" xfId="5" applyNumberFormat="1" applyFont="1" applyBorder="1" applyAlignment="1">
      <alignment vertical="center"/>
    </xf>
    <xf numFmtId="181" fontId="8" fillId="0" borderId="44" xfId="5" applyNumberFormat="1" applyFont="1" applyBorder="1" applyAlignment="1">
      <alignment vertical="center"/>
    </xf>
    <xf numFmtId="181" fontId="8" fillId="0" borderId="48" xfId="5" applyNumberFormat="1" applyFont="1" applyBorder="1" applyAlignment="1">
      <alignment vertical="center"/>
    </xf>
    <xf numFmtId="181" fontId="8" fillId="0" borderId="33" xfId="5" applyNumberFormat="1" applyFont="1" applyBorder="1" applyAlignment="1">
      <alignment vertical="center"/>
    </xf>
    <xf numFmtId="181" fontId="8" fillId="0" borderId="59" xfId="5" applyNumberFormat="1" applyFont="1" applyBorder="1" applyAlignment="1">
      <alignment vertical="center"/>
    </xf>
    <xf numFmtId="181" fontId="8" fillId="0" borderId="49" xfId="5" applyNumberFormat="1" applyFont="1" applyBorder="1" applyAlignment="1">
      <alignment vertical="center"/>
    </xf>
    <xf numFmtId="181" fontId="8" fillId="0" borderId="50" xfId="0" applyNumberFormat="1" applyFont="1" applyBorder="1" applyAlignment="1">
      <alignment vertical="center"/>
    </xf>
    <xf numFmtId="181" fontId="8" fillId="0" borderId="51" xfId="0" applyNumberFormat="1" applyFont="1" applyBorder="1" applyAlignment="1">
      <alignment vertical="center"/>
    </xf>
    <xf numFmtId="181" fontId="8" fillId="0" borderId="30" xfId="0" applyNumberFormat="1" applyFont="1" applyBorder="1" applyAlignment="1">
      <alignment vertical="center"/>
    </xf>
    <xf numFmtId="181" fontId="8" fillId="0" borderId="52" xfId="0" applyNumberFormat="1" applyFont="1" applyBorder="1" applyAlignment="1">
      <alignment vertical="center"/>
    </xf>
    <xf numFmtId="181" fontId="8" fillId="0" borderId="53" xfId="5" applyNumberFormat="1" applyFont="1" applyBorder="1" applyAlignment="1">
      <alignment vertical="center"/>
    </xf>
    <xf numFmtId="177" fontId="9" fillId="0" borderId="27" xfId="0" applyNumberFormat="1" applyFont="1" applyBorder="1" applyAlignment="1">
      <alignment horizontal="right" vertical="center"/>
    </xf>
    <xf numFmtId="177" fontId="10" fillId="0" borderId="3" xfId="0" applyNumberFormat="1" applyFont="1" applyBorder="1" applyAlignment="1">
      <alignment vertical="center"/>
    </xf>
    <xf numFmtId="0" fontId="9" fillId="0" borderId="13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38" fontId="8" fillId="0" borderId="107" xfId="5" applyFont="1" applyBorder="1" applyAlignment="1">
      <alignment vertical="center"/>
    </xf>
    <xf numFmtId="38" fontId="8" fillId="0" borderId="108" xfId="5" applyFont="1" applyBorder="1" applyAlignment="1">
      <alignment vertical="center"/>
    </xf>
    <xf numFmtId="0" fontId="8" fillId="0" borderId="109" xfId="0" applyFont="1" applyBorder="1" applyAlignment="1">
      <alignment vertical="center"/>
    </xf>
    <xf numFmtId="0" fontId="2" fillId="0" borderId="107" xfId="0" applyFont="1" applyBorder="1"/>
    <xf numFmtId="0" fontId="2" fillId="0" borderId="108" xfId="0" applyFont="1" applyBorder="1"/>
    <xf numFmtId="38" fontId="2" fillId="0" borderId="12" xfId="0" applyNumberFormat="1" applyFont="1" applyBorder="1"/>
    <xf numFmtId="0" fontId="2" fillId="0" borderId="0" xfId="0" applyFont="1" applyBorder="1"/>
    <xf numFmtId="0" fontId="8" fillId="0" borderId="76" xfId="0" applyFont="1" applyBorder="1" applyAlignment="1">
      <alignment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right"/>
    </xf>
    <xf numFmtId="41" fontId="0" fillId="0" borderId="66" xfId="0" applyNumberFormat="1" applyFont="1" applyBorder="1" applyAlignment="1">
      <alignment horizontal="right"/>
    </xf>
    <xf numFmtId="41" fontId="0" fillId="0" borderId="77" xfId="0" applyNumberFormat="1" applyFont="1" applyBorder="1" applyAlignment="1">
      <alignment horizontal="right"/>
    </xf>
    <xf numFmtId="41" fontId="0" fillId="0" borderId="79" xfId="0" applyNumberFormat="1" applyFont="1" applyBorder="1" applyAlignment="1">
      <alignment horizontal="right"/>
    </xf>
    <xf numFmtId="0" fontId="1" fillId="0" borderId="12" xfId="0" applyFont="1" applyBorder="1"/>
    <xf numFmtId="0" fontId="2" fillId="0" borderId="0" xfId="0" applyFont="1" applyAlignment="1">
      <alignment horizontal="right"/>
    </xf>
    <xf numFmtId="0" fontId="9" fillId="0" borderId="4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177" fontId="9" fillId="0" borderId="25" xfId="0" applyNumberFormat="1" applyFont="1" applyBorder="1" applyAlignment="1">
      <alignment vertical="center"/>
    </xf>
    <xf numFmtId="177" fontId="9" fillId="0" borderId="7" xfId="0" applyNumberFormat="1" applyFont="1" applyBorder="1" applyAlignment="1">
      <alignment horizontal="center" vertical="center"/>
    </xf>
    <xf numFmtId="177" fontId="9" fillId="0" borderId="26" xfId="0" applyNumberFormat="1" applyFont="1" applyBorder="1" applyAlignment="1">
      <alignment vertical="center"/>
    </xf>
    <xf numFmtId="0" fontId="10" fillId="0" borderId="0" xfId="0" applyNumberFormat="1" applyFont="1" applyBorder="1" applyAlignment="1">
      <alignment horizontal="center" vertical="center"/>
    </xf>
    <xf numFmtId="41" fontId="10" fillId="0" borderId="0" xfId="0" applyNumberFormat="1" applyFont="1" applyFill="1" applyBorder="1" applyAlignment="1">
      <alignment vertical="center"/>
    </xf>
    <xf numFmtId="41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0" fillId="0" borderId="110" xfId="0" applyNumberFormat="1" applyFont="1" applyBorder="1" applyAlignment="1">
      <alignment horizontal="center" vertical="center"/>
    </xf>
    <xf numFmtId="0" fontId="2" fillId="0" borderId="76" xfId="0" applyFont="1" applyBorder="1"/>
    <xf numFmtId="41" fontId="10" fillId="0" borderId="44" xfId="0" applyNumberFormat="1" applyFont="1" applyFill="1" applyBorder="1" applyAlignment="1">
      <alignment vertical="center"/>
    </xf>
    <xf numFmtId="0" fontId="0" fillId="0" borderId="65" xfId="0" quotePrefix="1" applyFont="1" applyBorder="1" applyAlignment="1">
      <alignment horizontal="center"/>
    </xf>
    <xf numFmtId="0" fontId="1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76" xfId="0" applyFont="1" applyFill="1" applyBorder="1"/>
    <xf numFmtId="0" fontId="2" fillId="0" borderId="0" xfId="0" applyFont="1" applyFill="1"/>
    <xf numFmtId="0" fontId="0" fillId="0" borderId="111" xfId="0" quotePrefix="1" applyFont="1" applyFill="1" applyBorder="1" applyAlignment="1">
      <alignment horizontal="center"/>
    </xf>
    <xf numFmtId="41" fontId="1" fillId="0" borderId="81" xfId="0" applyNumberFormat="1" applyFont="1" applyFill="1" applyBorder="1"/>
    <xf numFmtId="41" fontId="1" fillId="0" borderId="82" xfId="0" applyNumberFormat="1" applyFont="1" applyFill="1" applyBorder="1"/>
    <xf numFmtId="177" fontId="1" fillId="0" borderId="83" xfId="0" applyNumberFormat="1" applyFont="1" applyFill="1" applyBorder="1"/>
    <xf numFmtId="177" fontId="1" fillId="0" borderId="82" xfId="0" applyNumberFormat="1" applyFont="1" applyFill="1" applyBorder="1"/>
    <xf numFmtId="177" fontId="1" fillId="0" borderId="84" xfId="0" applyNumberFormat="1" applyFont="1" applyFill="1" applyBorder="1"/>
    <xf numFmtId="0" fontId="9" fillId="0" borderId="4" xfId="0" applyFont="1" applyBorder="1" applyAlignment="1">
      <alignment vertical="center"/>
    </xf>
    <xf numFmtId="177" fontId="9" fillId="0" borderId="25" xfId="0" applyNumberFormat="1" applyFont="1" applyBorder="1" applyAlignment="1">
      <alignment vertical="center"/>
    </xf>
    <xf numFmtId="177" fontId="9" fillId="0" borderId="7" xfId="0" applyNumberFormat="1" applyFont="1" applyBorder="1" applyAlignment="1">
      <alignment horizontal="center" vertical="center"/>
    </xf>
    <xf numFmtId="177" fontId="9" fillId="0" borderId="26" xfId="0" applyNumberFormat="1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2" fillId="0" borderId="0" xfId="0" applyFont="1" applyFill="1" applyBorder="1"/>
    <xf numFmtId="181" fontId="10" fillId="0" borderId="0" xfId="0" applyNumberFormat="1" applyFont="1" applyFill="1" applyBorder="1" applyAlignment="1">
      <alignment vertical="center"/>
    </xf>
    <xf numFmtId="0" fontId="10" fillId="0" borderId="6" xfId="0" applyNumberFormat="1" applyFont="1" applyFill="1" applyBorder="1" applyAlignment="1">
      <alignment horizontal="center" vertical="center"/>
    </xf>
    <xf numFmtId="181" fontId="10" fillId="0" borderId="77" xfId="0" applyNumberFormat="1" applyFont="1" applyFill="1" applyBorder="1" applyAlignment="1">
      <alignment vertical="center"/>
    </xf>
    <xf numFmtId="181" fontId="10" fillId="0" borderId="112" xfId="0" applyNumberFormat="1" applyFont="1" applyFill="1" applyBorder="1" applyAlignment="1">
      <alignment vertical="center"/>
    </xf>
    <xf numFmtId="181" fontId="10" fillId="0" borderId="35" xfId="0" applyNumberFormat="1" applyFont="1" applyFill="1" applyBorder="1" applyAlignment="1">
      <alignment vertical="center"/>
    </xf>
    <xf numFmtId="181" fontId="10" fillId="0" borderId="93" xfId="0" applyNumberFormat="1" applyFont="1" applyFill="1" applyBorder="1" applyAlignment="1">
      <alignment vertical="center"/>
    </xf>
    <xf numFmtId="181" fontId="10" fillId="0" borderId="114" xfId="0" applyNumberFormat="1" applyFont="1" applyFill="1" applyBorder="1" applyAlignment="1">
      <alignment vertical="center"/>
    </xf>
    <xf numFmtId="181" fontId="10" fillId="0" borderId="94" xfId="0" applyNumberFormat="1" applyFont="1" applyFill="1" applyBorder="1" applyAlignment="1">
      <alignment vertical="center"/>
    </xf>
    <xf numFmtId="0" fontId="9" fillId="0" borderId="120" xfId="0" applyFont="1" applyBorder="1" applyAlignment="1">
      <alignment vertical="center"/>
    </xf>
    <xf numFmtId="177" fontId="9" fillId="0" borderId="57" xfId="0" applyNumberFormat="1" applyFont="1" applyBorder="1" applyAlignment="1">
      <alignment vertical="center"/>
    </xf>
    <xf numFmtId="177" fontId="9" fillId="0" borderId="58" xfId="0" applyNumberFormat="1" applyFont="1" applyBorder="1" applyAlignment="1">
      <alignment vertical="center"/>
    </xf>
    <xf numFmtId="177" fontId="9" fillId="0" borderId="93" xfId="0" quotePrefix="1" applyNumberFormat="1" applyFont="1" applyBorder="1" applyAlignment="1">
      <alignment vertical="center"/>
    </xf>
    <xf numFmtId="177" fontId="9" fillId="0" borderId="60" xfId="0" applyNumberFormat="1" applyFont="1" applyBorder="1" applyAlignment="1">
      <alignment vertical="center"/>
    </xf>
    <xf numFmtId="0" fontId="8" fillId="0" borderId="113" xfId="0" applyFont="1" applyBorder="1" applyAlignment="1">
      <alignment vertical="center"/>
    </xf>
    <xf numFmtId="0" fontId="9" fillId="0" borderId="121" xfId="0" applyFont="1" applyBorder="1" applyAlignment="1">
      <alignment vertical="center"/>
    </xf>
    <xf numFmtId="177" fontId="9" fillId="2" borderId="119" xfId="0" applyNumberFormat="1" applyFont="1" applyFill="1" applyBorder="1" applyAlignment="1">
      <alignment vertical="center"/>
    </xf>
    <xf numFmtId="177" fontId="9" fillId="2" borderId="118" xfId="0" applyNumberFormat="1" applyFont="1" applyFill="1" applyBorder="1" applyAlignment="1">
      <alignment vertical="center"/>
    </xf>
    <xf numFmtId="177" fontId="9" fillId="2" borderId="122" xfId="0" applyNumberFormat="1" applyFont="1" applyFill="1" applyBorder="1" applyAlignment="1">
      <alignment vertical="center"/>
    </xf>
    <xf numFmtId="177" fontId="9" fillId="2" borderId="116" xfId="0" applyNumberFormat="1" applyFont="1" applyFill="1" applyBorder="1" applyAlignment="1">
      <alignment vertical="center"/>
    </xf>
    <xf numFmtId="177" fontId="9" fillId="2" borderId="123" xfId="0" applyNumberFormat="1" applyFont="1" applyFill="1" applyBorder="1" applyAlignment="1">
      <alignment vertical="center"/>
    </xf>
    <xf numFmtId="177" fontId="9" fillId="2" borderId="117" xfId="0" applyNumberFormat="1" applyFont="1" applyFill="1" applyBorder="1" applyAlignment="1">
      <alignment vertical="center"/>
    </xf>
    <xf numFmtId="0" fontId="8" fillId="0" borderId="115" xfId="0" applyFont="1" applyBorder="1" applyAlignment="1">
      <alignment vertical="center"/>
    </xf>
    <xf numFmtId="0" fontId="8" fillId="0" borderId="116" xfId="0" applyFont="1" applyBorder="1" applyAlignment="1">
      <alignment vertical="center"/>
    </xf>
    <xf numFmtId="0" fontId="8" fillId="0" borderId="123" xfId="0" applyFont="1" applyBorder="1" applyAlignment="1">
      <alignment vertical="center"/>
    </xf>
    <xf numFmtId="0" fontId="8" fillId="0" borderId="124" xfId="0" applyFont="1" applyBorder="1" applyAlignment="1">
      <alignment vertical="center"/>
    </xf>
    <xf numFmtId="177" fontId="9" fillId="0" borderId="58" xfId="0" applyNumberFormat="1" applyFont="1" applyBorder="1" applyAlignment="1">
      <alignment horizontal="right" vertical="center"/>
    </xf>
    <xf numFmtId="177" fontId="9" fillId="0" borderId="33" xfId="0" applyNumberFormat="1" applyFont="1" applyBorder="1" applyAlignment="1">
      <alignment horizontal="right" vertical="center"/>
    </xf>
    <xf numFmtId="177" fontId="9" fillId="0" borderId="59" xfId="0" applyNumberFormat="1" applyFont="1" applyBorder="1" applyAlignment="1">
      <alignment horizontal="right" vertical="center"/>
    </xf>
    <xf numFmtId="177" fontId="9" fillId="2" borderId="118" xfId="0" applyNumberFormat="1" applyFont="1" applyFill="1" applyBorder="1" applyAlignment="1">
      <alignment horizontal="right" vertical="center"/>
    </xf>
    <xf numFmtId="38" fontId="8" fillId="0" borderId="124" xfId="5" applyFont="1" applyBorder="1" applyAlignment="1">
      <alignment vertical="center"/>
    </xf>
    <xf numFmtId="0" fontId="10" fillId="0" borderId="55" xfId="0" applyNumberFormat="1" applyFont="1" applyFill="1" applyBorder="1" applyAlignment="1">
      <alignment horizontal="center" vertical="center"/>
    </xf>
    <xf numFmtId="0" fontId="2" fillId="0" borderId="76" xfId="0" applyFont="1" applyFill="1" applyBorder="1" applyAlignment="1">
      <alignment vertical="center"/>
    </xf>
    <xf numFmtId="0" fontId="2" fillId="0" borderId="12" xfId="0" applyFont="1" applyFill="1" applyBorder="1"/>
    <xf numFmtId="0" fontId="10" fillId="0" borderId="128" xfId="0" applyNumberFormat="1" applyFont="1" applyFill="1" applyBorder="1" applyAlignment="1">
      <alignment horizontal="center" vertical="center"/>
    </xf>
    <xf numFmtId="181" fontId="10" fillId="0" borderId="110" xfId="0" applyNumberFormat="1" applyFont="1" applyFill="1" applyBorder="1" applyAlignment="1">
      <alignment vertical="center"/>
    </xf>
    <xf numFmtId="181" fontId="10" fillId="0" borderId="129" xfId="0" applyNumberFormat="1" applyFont="1" applyFill="1" applyBorder="1" applyAlignment="1">
      <alignment vertical="center"/>
    </xf>
    <xf numFmtId="0" fontId="9" fillId="0" borderId="4" xfId="0" applyFont="1" applyBorder="1" applyAlignment="1">
      <alignment vertical="center"/>
    </xf>
    <xf numFmtId="177" fontId="9" fillId="0" borderId="7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127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177" fontId="9" fillId="0" borderId="7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177" fontId="9" fillId="0" borderId="41" xfId="0" applyNumberFormat="1" applyFont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21" xfId="0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0" fillId="0" borderId="54" xfId="0" applyNumberFormat="1" applyFont="1" applyFill="1" applyBorder="1" applyAlignment="1">
      <alignment horizontal="center" vertical="center"/>
    </xf>
    <xf numFmtId="41" fontId="10" fillId="0" borderId="130" xfId="0" applyNumberFormat="1" applyFont="1" applyFill="1" applyBorder="1" applyAlignment="1">
      <alignment vertical="center"/>
    </xf>
    <xf numFmtId="0" fontId="9" fillId="0" borderId="4" xfId="0" applyFont="1" applyBorder="1" applyAlignment="1">
      <alignment vertical="center"/>
    </xf>
    <xf numFmtId="177" fontId="9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0" fillId="0" borderId="65" xfId="0" quotePrefix="1" applyFont="1" applyFill="1" applyBorder="1" applyAlignment="1">
      <alignment horizontal="center"/>
    </xf>
    <xf numFmtId="41" fontId="1" fillId="0" borderId="77" xfId="0" applyNumberFormat="1" applyFont="1" applyFill="1" applyBorder="1"/>
    <xf numFmtId="41" fontId="1" fillId="0" borderId="78" xfId="0" applyNumberFormat="1" applyFont="1" applyFill="1" applyBorder="1"/>
    <xf numFmtId="177" fontId="1" fillId="0" borderId="80" xfId="0" applyNumberFormat="1" applyFont="1" applyFill="1" applyBorder="1"/>
    <xf numFmtId="177" fontId="1" fillId="0" borderId="78" xfId="0" applyNumberFormat="1" applyFont="1" applyFill="1" applyBorder="1"/>
    <xf numFmtId="177" fontId="1" fillId="0" borderId="79" xfId="0" applyNumberFormat="1" applyFont="1" applyFill="1" applyBorder="1"/>
    <xf numFmtId="0" fontId="10" fillId="0" borderId="65" xfId="0" applyNumberFormat="1" applyFont="1" applyBorder="1" applyAlignment="1">
      <alignment horizontal="center" vertical="center"/>
    </xf>
    <xf numFmtId="41" fontId="10" fillId="0" borderId="49" xfId="0" applyNumberFormat="1" applyFont="1" applyFill="1" applyBorder="1" applyAlignment="1">
      <alignment vertical="center"/>
    </xf>
    <xf numFmtId="0" fontId="10" fillId="0" borderId="131" xfId="0" applyNumberFormat="1" applyFont="1" applyBorder="1" applyAlignment="1">
      <alignment horizontal="center" vertical="center"/>
    </xf>
    <xf numFmtId="41" fontId="10" fillId="0" borderId="119" xfId="0" applyNumberFormat="1" applyFont="1" applyBorder="1" applyAlignment="1">
      <alignment vertical="center"/>
    </xf>
    <xf numFmtId="41" fontId="10" fillId="0" borderId="118" xfId="0" applyNumberFormat="1" applyFont="1" applyBorder="1" applyAlignment="1">
      <alignment vertical="center"/>
    </xf>
    <xf numFmtId="41" fontId="10" fillId="0" borderId="116" xfId="0" applyNumberFormat="1" applyFont="1" applyBorder="1" applyAlignment="1">
      <alignment vertical="center"/>
    </xf>
    <xf numFmtId="41" fontId="10" fillId="0" borderId="122" xfId="0" applyNumberFormat="1" applyFont="1" applyBorder="1" applyAlignment="1">
      <alignment vertical="center"/>
    </xf>
    <xf numFmtId="41" fontId="10" fillId="0" borderId="123" xfId="0" applyNumberFormat="1" applyFont="1" applyBorder="1" applyAlignment="1">
      <alignment vertical="center"/>
    </xf>
    <xf numFmtId="41" fontId="10" fillId="0" borderId="117" xfId="0" applyNumberFormat="1" applyFont="1" applyBorder="1" applyAlignment="1">
      <alignment vertical="center"/>
    </xf>
    <xf numFmtId="41" fontId="10" fillId="0" borderId="112" xfId="0" applyNumberFormat="1" applyFont="1" applyFill="1" applyBorder="1" applyAlignment="1">
      <alignment vertical="center"/>
    </xf>
    <xf numFmtId="41" fontId="10" fillId="0" borderId="35" xfId="0" applyNumberFormat="1" applyFont="1" applyFill="1" applyBorder="1" applyAlignment="1">
      <alignment vertical="center"/>
    </xf>
    <xf numFmtId="41" fontId="10" fillId="0" borderId="114" xfId="0" applyNumberFormat="1" applyFont="1" applyFill="1" applyBorder="1" applyAlignment="1">
      <alignment vertical="center"/>
    </xf>
    <xf numFmtId="41" fontId="10" fillId="0" borderId="94" xfId="0" applyNumberFormat="1" applyFont="1" applyFill="1" applyBorder="1" applyAlignment="1">
      <alignment vertical="center"/>
    </xf>
    <xf numFmtId="41" fontId="10" fillId="0" borderId="77" xfId="0" applyNumberFormat="1" applyFont="1" applyBorder="1" applyAlignment="1">
      <alignment vertical="center"/>
    </xf>
    <xf numFmtId="41" fontId="10" fillId="0" borderId="118" xfId="0" applyNumberFormat="1" applyFont="1" applyFill="1" applyBorder="1" applyAlignment="1">
      <alignment vertical="center"/>
    </xf>
    <xf numFmtId="41" fontId="10" fillId="0" borderId="116" xfId="0" applyNumberFormat="1" applyFont="1" applyFill="1" applyBorder="1" applyAlignment="1">
      <alignment vertical="center"/>
    </xf>
    <xf numFmtId="41" fontId="10" fillId="0" borderId="122" xfId="0" applyNumberFormat="1" applyFont="1" applyFill="1" applyBorder="1" applyAlignment="1">
      <alignment vertical="center"/>
    </xf>
    <xf numFmtId="41" fontId="10" fillId="0" borderId="117" xfId="0" applyNumberFormat="1" applyFont="1" applyFill="1" applyBorder="1" applyAlignment="1">
      <alignment vertical="center"/>
    </xf>
    <xf numFmtId="181" fontId="10" fillId="0" borderId="6" xfId="0" applyNumberFormat="1" applyFont="1" applyFill="1" applyBorder="1" applyAlignment="1">
      <alignment vertical="center"/>
    </xf>
    <xf numFmtId="0" fontId="0" fillId="0" borderId="12" xfId="0" applyFont="1" applyBorder="1" applyAlignment="1">
      <alignment horizontal="center"/>
    </xf>
    <xf numFmtId="0" fontId="0" fillId="0" borderId="121" xfId="0" applyFont="1" applyBorder="1" applyAlignment="1">
      <alignment horizontal="center"/>
    </xf>
    <xf numFmtId="181" fontId="10" fillId="0" borderId="119" xfId="0" applyNumberFormat="1" applyFont="1" applyFill="1" applyBorder="1" applyAlignment="1">
      <alignment vertical="center"/>
    </xf>
    <xf numFmtId="181" fontId="10" fillId="0" borderId="122" xfId="0" applyNumberFormat="1" applyFont="1" applyFill="1" applyBorder="1" applyAlignment="1">
      <alignment vertical="center"/>
    </xf>
    <xf numFmtId="181" fontId="10" fillId="0" borderId="116" xfId="0" applyNumberFormat="1" applyFont="1" applyFill="1" applyBorder="1" applyAlignment="1">
      <alignment vertical="center"/>
    </xf>
    <xf numFmtId="181" fontId="10" fillId="0" borderId="132" xfId="0" applyNumberFormat="1" applyFont="1" applyFill="1" applyBorder="1" applyAlignment="1">
      <alignment vertical="center"/>
    </xf>
    <xf numFmtId="181" fontId="10" fillId="0" borderId="133" xfId="0" applyNumberFormat="1" applyFont="1" applyFill="1" applyBorder="1" applyAlignment="1">
      <alignment vertical="center"/>
    </xf>
    <xf numFmtId="0" fontId="10" fillId="0" borderId="67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4" fillId="0" borderId="97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0" fillId="0" borderId="126" xfId="0" applyFont="1" applyBorder="1" applyAlignment="1">
      <alignment horizontal="distributed" vertical="center" justifyLastLine="1"/>
    </xf>
    <xf numFmtId="0" fontId="10" fillId="0" borderId="71" xfId="0" applyFont="1" applyBorder="1" applyAlignment="1">
      <alignment horizontal="distributed" vertical="center" justifyLastLine="1"/>
    </xf>
    <xf numFmtId="0" fontId="10" fillId="0" borderId="95" xfId="0" applyFont="1" applyBorder="1" applyAlignment="1">
      <alignment horizontal="distributed" vertical="center" justifyLastLine="1"/>
    </xf>
    <xf numFmtId="0" fontId="10" fillId="0" borderId="125" xfId="0" applyFont="1" applyBorder="1" applyAlignment="1">
      <alignment horizontal="distributed" vertical="center" justifyLastLine="1"/>
    </xf>
    <xf numFmtId="0" fontId="10" fillId="0" borderId="98" xfId="0" applyFont="1" applyBorder="1" applyAlignment="1">
      <alignment horizontal="center" vertical="center"/>
    </xf>
    <xf numFmtId="0" fontId="10" fillId="0" borderId="99" xfId="0" applyFont="1" applyBorder="1" applyAlignment="1">
      <alignment horizontal="center" vertical="center"/>
    </xf>
    <xf numFmtId="0" fontId="10" fillId="0" borderId="101" xfId="0" applyFont="1" applyBorder="1" applyAlignment="1">
      <alignment horizontal="center" vertical="center"/>
    </xf>
    <xf numFmtId="3" fontId="10" fillId="0" borderId="126" xfId="0" applyNumberFormat="1" applyFont="1" applyBorder="1" applyAlignment="1">
      <alignment horizontal="distributed" vertical="center" justifyLastLine="1"/>
    </xf>
    <xf numFmtId="3" fontId="10" fillId="0" borderId="71" xfId="0" applyNumberFormat="1" applyFont="1" applyBorder="1" applyAlignment="1">
      <alignment horizontal="distributed" vertical="center" justifyLastLine="1"/>
    </xf>
    <xf numFmtId="0" fontId="0" fillId="0" borderId="127" xfId="0" applyFont="1" applyBorder="1" applyAlignment="1">
      <alignment horizontal="right"/>
    </xf>
    <xf numFmtId="0" fontId="10" fillId="0" borderId="97" xfId="0" applyFont="1" applyBorder="1" applyAlignment="1">
      <alignment horizontal="distributed" vertical="center" indent="5"/>
    </xf>
    <xf numFmtId="0" fontId="10" fillId="0" borderId="62" xfId="0" applyFont="1" applyBorder="1" applyAlignment="1">
      <alignment horizontal="distributed" vertical="center" indent="5"/>
    </xf>
    <xf numFmtId="0" fontId="10" fillId="0" borderId="64" xfId="0" applyFont="1" applyBorder="1" applyAlignment="1">
      <alignment horizontal="distributed" vertical="center" indent="5"/>
    </xf>
    <xf numFmtId="3" fontId="10" fillId="0" borderId="14" xfId="0" applyNumberFormat="1" applyFont="1" applyBorder="1" applyAlignment="1">
      <alignment horizontal="distributed" vertical="center" justifyLastLine="1"/>
    </xf>
    <xf numFmtId="0" fontId="10" fillId="0" borderId="25" xfId="0" applyFont="1" applyBorder="1" applyAlignment="1">
      <alignment horizontal="distributed" vertical="center" justifyLastLine="1"/>
    </xf>
    <xf numFmtId="0" fontId="10" fillId="0" borderId="7" xfId="0" applyFont="1" applyBorder="1" applyAlignment="1">
      <alignment horizontal="distributed" vertical="center" justifyLastLine="1"/>
    </xf>
    <xf numFmtId="0" fontId="10" fillId="0" borderId="26" xfId="0" applyFont="1" applyBorder="1" applyAlignment="1">
      <alignment horizontal="distributed" vertical="center" justifyLastLine="1"/>
    </xf>
    <xf numFmtId="0" fontId="10" fillId="0" borderId="100" xfId="0" applyFont="1" applyBorder="1" applyAlignment="1">
      <alignment horizontal="distributed" vertical="center" justifyLastLine="1"/>
    </xf>
    <xf numFmtId="0" fontId="10" fillId="0" borderId="27" xfId="0" applyFont="1" applyBorder="1" applyAlignment="1">
      <alignment horizontal="distributed" vertical="center" justifyLastLine="1"/>
    </xf>
    <xf numFmtId="0" fontId="12" fillId="0" borderId="98" xfId="0" applyFont="1" applyBorder="1" applyAlignment="1">
      <alignment horizontal="center" vertical="center"/>
    </xf>
    <xf numFmtId="0" fontId="12" fillId="0" borderId="101" xfId="0" applyFont="1" applyBorder="1" applyAlignment="1">
      <alignment horizontal="center" vertical="center"/>
    </xf>
    <xf numFmtId="0" fontId="1" fillId="0" borderId="95" xfId="0" quotePrefix="1" applyFont="1" applyBorder="1" applyAlignment="1">
      <alignment horizontal="distributed" justifyLastLine="1"/>
    </xf>
    <xf numFmtId="0" fontId="1" fillId="0" borderId="74" xfId="0" applyFont="1" applyBorder="1" applyAlignment="1">
      <alignment horizontal="distributed" justifyLastLine="1"/>
    </xf>
    <xf numFmtId="0" fontId="1" fillId="0" borderId="96" xfId="0" applyFont="1" applyBorder="1" applyAlignment="1">
      <alignment horizontal="distributed" justifyLastLine="1"/>
    </xf>
    <xf numFmtId="0" fontId="1" fillId="0" borderId="73" xfId="0" applyFont="1" applyBorder="1" applyAlignment="1">
      <alignment horizontal="distributed" justifyLastLine="1"/>
    </xf>
    <xf numFmtId="0" fontId="10" fillId="0" borderId="12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9" fillId="0" borderId="102" xfId="0" applyFont="1" applyBorder="1" applyAlignment="1">
      <alignment horizontal="center" vertical="center"/>
    </xf>
    <xf numFmtId="0" fontId="9" fillId="0" borderId="54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103" xfId="0" applyFont="1" applyBorder="1" applyAlignment="1">
      <alignment horizontal="distributed" vertical="center" justifyLastLine="1"/>
    </xf>
    <xf numFmtId="0" fontId="9" fillId="0" borderId="104" xfId="0" applyFont="1" applyBorder="1" applyAlignment="1">
      <alignment horizontal="distributed" vertical="center" justifyLastLine="1"/>
    </xf>
    <xf numFmtId="0" fontId="9" fillId="0" borderId="105" xfId="0" applyFont="1" applyBorder="1" applyAlignment="1">
      <alignment horizontal="distributed" vertical="center" justifyLastLine="1"/>
    </xf>
    <xf numFmtId="0" fontId="9" fillId="0" borderId="106" xfId="0" applyFont="1" applyBorder="1" applyAlignment="1">
      <alignment horizontal="distributed" vertical="center" justifyLastLine="1"/>
    </xf>
    <xf numFmtId="0" fontId="9" fillId="0" borderId="1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0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177" fontId="9" fillId="0" borderId="103" xfId="0" applyNumberFormat="1" applyFont="1" applyBorder="1" applyAlignment="1">
      <alignment horizontal="distributed" vertical="center" justifyLastLine="1"/>
    </xf>
    <xf numFmtId="177" fontId="9" fillId="0" borderId="104" xfId="0" applyNumberFormat="1" applyFont="1" applyBorder="1" applyAlignment="1">
      <alignment horizontal="distributed" vertical="center" justifyLastLine="1"/>
    </xf>
    <xf numFmtId="177" fontId="9" fillId="0" borderId="105" xfId="0" applyNumberFormat="1" applyFont="1" applyBorder="1" applyAlignment="1">
      <alignment horizontal="distributed" vertical="center" justifyLastLine="1"/>
    </xf>
    <xf numFmtId="177" fontId="9" fillId="0" borderId="106" xfId="0" applyNumberFormat="1" applyFont="1" applyBorder="1" applyAlignment="1">
      <alignment horizontal="distributed" vertical="center" justifyLastLine="1"/>
    </xf>
    <xf numFmtId="177" fontId="9" fillId="0" borderId="14" xfId="0" applyNumberFormat="1" applyFont="1" applyBorder="1" applyAlignment="1">
      <alignment horizontal="center" vertical="center"/>
    </xf>
    <xf numFmtId="177" fontId="9" fillId="0" borderId="25" xfId="0" applyNumberFormat="1" applyFont="1" applyBorder="1" applyAlignment="1">
      <alignment vertical="center"/>
    </xf>
    <xf numFmtId="177" fontId="9" fillId="0" borderId="7" xfId="0" applyNumberFormat="1" applyFont="1" applyBorder="1" applyAlignment="1">
      <alignment horizontal="center" vertical="center"/>
    </xf>
    <xf numFmtId="177" fontId="9" fillId="0" borderId="26" xfId="0" applyNumberFormat="1" applyFont="1" applyBorder="1" applyAlignment="1">
      <alignment vertical="center"/>
    </xf>
    <xf numFmtId="177" fontId="9" fillId="0" borderId="100" xfId="0" applyNumberFormat="1" applyFont="1" applyBorder="1" applyAlignment="1">
      <alignment horizontal="center" vertical="center"/>
    </xf>
    <xf numFmtId="177" fontId="9" fillId="0" borderId="27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9" fillId="0" borderId="97" xfId="0" applyFont="1" applyBorder="1" applyAlignment="1">
      <alignment horizontal="distributed" vertical="center" justifyLastLine="1"/>
    </xf>
    <xf numFmtId="0" fontId="9" fillId="0" borderId="62" xfId="0" applyFont="1" applyBorder="1" applyAlignment="1">
      <alignment horizontal="distributed" vertical="center" justifyLastLine="1"/>
    </xf>
    <xf numFmtId="0" fontId="9" fillId="0" borderId="64" xfId="0" applyFont="1" applyBorder="1" applyAlignment="1">
      <alignment horizontal="distributed" vertical="center" justifyLastLine="1"/>
    </xf>
    <xf numFmtId="0" fontId="9" fillId="0" borderId="126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95" xfId="0" applyFont="1" applyBorder="1" applyAlignment="1">
      <alignment horizontal="center" vertical="center"/>
    </xf>
    <xf numFmtId="0" fontId="9" fillId="0" borderId="125" xfId="0" applyFont="1" applyBorder="1" applyAlignment="1">
      <alignment horizontal="center" vertical="center"/>
    </xf>
    <xf numFmtId="177" fontId="9" fillId="0" borderId="97" xfId="0" applyNumberFormat="1" applyFont="1" applyBorder="1" applyAlignment="1">
      <alignment horizontal="distributed" vertical="center" justifyLastLine="1"/>
    </xf>
    <xf numFmtId="177" fontId="9" fillId="0" borderId="62" xfId="0" applyNumberFormat="1" applyFont="1" applyBorder="1" applyAlignment="1">
      <alignment horizontal="distributed" vertical="center" justifyLastLine="1"/>
    </xf>
    <xf numFmtId="177" fontId="9" fillId="0" borderId="64" xfId="0" applyNumberFormat="1" applyFont="1" applyBorder="1" applyAlignment="1">
      <alignment horizontal="distributed" vertical="center" justifyLastLine="1"/>
    </xf>
    <xf numFmtId="177" fontId="9" fillId="0" borderId="126" xfId="0" applyNumberFormat="1" applyFont="1" applyBorder="1" applyAlignment="1">
      <alignment horizontal="center" vertical="center"/>
    </xf>
    <xf numFmtId="177" fontId="9" fillId="0" borderId="71" xfId="0" applyNumberFormat="1" applyFont="1" applyBorder="1" applyAlignment="1">
      <alignment horizontal="center" vertical="center"/>
    </xf>
    <xf numFmtId="177" fontId="9" fillId="0" borderId="95" xfId="0" applyNumberFormat="1" applyFont="1" applyBorder="1" applyAlignment="1">
      <alignment horizontal="center" vertical="center"/>
    </xf>
    <xf numFmtId="177" fontId="9" fillId="0" borderId="125" xfId="0" applyNumberFormat="1" applyFont="1" applyBorder="1" applyAlignment="1">
      <alignment horizontal="center" vertical="center"/>
    </xf>
    <xf numFmtId="180" fontId="10" fillId="0" borderId="12" xfId="0" applyNumberFormat="1" applyFont="1" applyBorder="1" applyAlignment="1">
      <alignment horizontal="center" vertical="center" wrapText="1"/>
    </xf>
    <xf numFmtId="179" fontId="10" fillId="0" borderId="12" xfId="0" applyNumberFormat="1" applyFont="1" applyBorder="1" applyAlignment="1">
      <alignment horizontal="center" vertical="center" wrapText="1"/>
    </xf>
    <xf numFmtId="177" fontId="9" fillId="0" borderId="97" xfId="0" applyNumberFormat="1" applyFont="1" applyBorder="1" applyAlignment="1">
      <alignment horizontal="distributed" vertical="center" indent="5"/>
    </xf>
    <xf numFmtId="177" fontId="9" fillId="0" borderId="62" xfId="0" applyNumberFormat="1" applyFont="1" applyBorder="1" applyAlignment="1">
      <alignment horizontal="distributed" vertical="center" indent="5"/>
    </xf>
    <xf numFmtId="177" fontId="9" fillId="0" borderId="64" xfId="0" applyNumberFormat="1" applyFont="1" applyBorder="1" applyAlignment="1">
      <alignment horizontal="distributed" vertical="center" indent="5"/>
    </xf>
  </cellXfs>
  <cellStyles count="6">
    <cellStyle name="Calc Currency (0)" xfId="1"/>
    <cellStyle name="Header1" xfId="2"/>
    <cellStyle name="Header2" xfId="3"/>
    <cellStyle name="Normal_#18-Internet" xfId="4"/>
    <cellStyle name="桁区切り" xfId="5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令和５年地域別転入超過人口の状況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875669350036963"/>
          <c:y val="0.11404084762280815"/>
          <c:w val="0.86154181581461364"/>
          <c:h val="0.8612192103405834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('R5月別 '!$D$38:$H$38,'R5月別 '!$J$38:$S$38)</c:f>
              <c:strCache>
                <c:ptCount val="15"/>
                <c:pt idx="0">
                  <c:v>諏訪地方</c:v>
                </c:pt>
                <c:pt idx="1">
                  <c:v>長野市</c:v>
                </c:pt>
                <c:pt idx="2">
                  <c:v>松本市</c:v>
                </c:pt>
                <c:pt idx="3">
                  <c:v>塩尻市</c:v>
                </c:pt>
                <c:pt idx="4">
                  <c:v>その他の県内</c:v>
                </c:pt>
                <c:pt idx="5">
                  <c:v>東京</c:v>
                </c:pt>
                <c:pt idx="6">
                  <c:v>神奈川</c:v>
                </c:pt>
                <c:pt idx="7">
                  <c:v>山梨</c:v>
                </c:pt>
                <c:pt idx="8">
                  <c:v>愛知</c:v>
                </c:pt>
                <c:pt idx="9">
                  <c:v>千葉</c:v>
                </c:pt>
                <c:pt idx="10">
                  <c:v>埼玉</c:v>
                </c:pt>
                <c:pt idx="11">
                  <c:v>大阪</c:v>
                </c:pt>
                <c:pt idx="12">
                  <c:v>静岡</c:v>
                </c:pt>
                <c:pt idx="13">
                  <c:v>国外</c:v>
                </c:pt>
                <c:pt idx="14">
                  <c:v>その他の県外</c:v>
                </c:pt>
              </c:strCache>
            </c:strRef>
          </c:cat>
          <c:val>
            <c:numRef>
              <c:f>('R5月別 '!$D$51:$H$51,'R5月別 '!$J$51:$S$51)</c:f>
              <c:numCache>
                <c:formatCode>#,##0_ ;[Red]\-#,##0\ </c:formatCode>
                <c:ptCount val="15"/>
                <c:pt idx="0">
                  <c:v>-25</c:v>
                </c:pt>
                <c:pt idx="1">
                  <c:v>-8</c:v>
                </c:pt>
                <c:pt idx="2">
                  <c:v>-21</c:v>
                </c:pt>
                <c:pt idx="3">
                  <c:v>-4</c:v>
                </c:pt>
                <c:pt idx="4">
                  <c:v>-54</c:v>
                </c:pt>
                <c:pt idx="5">
                  <c:v>-21</c:v>
                </c:pt>
                <c:pt idx="6">
                  <c:v>-13</c:v>
                </c:pt>
                <c:pt idx="7">
                  <c:v>0</c:v>
                </c:pt>
                <c:pt idx="8">
                  <c:v>2</c:v>
                </c:pt>
                <c:pt idx="9">
                  <c:v>-4</c:v>
                </c:pt>
                <c:pt idx="10">
                  <c:v>11</c:v>
                </c:pt>
                <c:pt idx="11">
                  <c:v>-10</c:v>
                </c:pt>
                <c:pt idx="12">
                  <c:v>5</c:v>
                </c:pt>
                <c:pt idx="13">
                  <c:v>80</c:v>
                </c:pt>
                <c:pt idx="14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A5-4494-80D6-63D31FD4A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238360"/>
        <c:axId val="325238744"/>
      </c:barChart>
      <c:catAx>
        <c:axId val="325238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5238744"/>
        <c:crosses val="autoZero"/>
        <c:auto val="1"/>
        <c:lblAlgn val="ctr"/>
        <c:lblOffset val="100"/>
        <c:noMultiLvlLbl val="0"/>
      </c:catAx>
      <c:valAx>
        <c:axId val="32523874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9.3134331569209791E-2"/>
              <c:y val="2.547479437410749E-2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crossAx val="325238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令和元年月別転入超過数の状況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26644417792149"/>
          <c:y val="0.15020595954917426"/>
          <c:w val="0.84819648537310388"/>
          <c:h val="0.80625474756831872"/>
        </c:manualLayout>
      </c:layout>
      <c:barChart>
        <c:barDir val="col"/>
        <c:grouping val="clustered"/>
        <c:varyColors val="0"/>
        <c:ser>
          <c:idx val="1"/>
          <c:order val="0"/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val>
            <c:numRef>
              <c:f>'[2]H30月別 '!$B$39:$B$50</c:f>
              <c:numCache>
                <c:formatCode>General</c:formatCode>
                <c:ptCount val="12"/>
                <c:pt idx="0">
                  <c:v>20</c:v>
                </c:pt>
                <c:pt idx="1">
                  <c:v>-29</c:v>
                </c:pt>
                <c:pt idx="2">
                  <c:v>-116</c:v>
                </c:pt>
                <c:pt idx="3">
                  <c:v>114</c:v>
                </c:pt>
                <c:pt idx="4">
                  <c:v>11</c:v>
                </c:pt>
                <c:pt idx="5">
                  <c:v>15</c:v>
                </c:pt>
                <c:pt idx="6">
                  <c:v>33</c:v>
                </c:pt>
                <c:pt idx="7">
                  <c:v>32</c:v>
                </c:pt>
                <c:pt idx="8">
                  <c:v>12</c:v>
                </c:pt>
                <c:pt idx="9">
                  <c:v>-34</c:v>
                </c:pt>
                <c:pt idx="10">
                  <c:v>9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53-49BB-A237-9B76565FC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454640"/>
        <c:axId val="352460128"/>
      </c:barChart>
      <c:catAx>
        <c:axId val="352454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52460128"/>
        <c:crosses val="autoZero"/>
        <c:auto val="1"/>
        <c:lblAlgn val="ctr"/>
        <c:lblOffset val="100"/>
        <c:noMultiLvlLbl val="0"/>
      </c:catAx>
      <c:valAx>
        <c:axId val="35246012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0.12715246957766643"/>
              <c:y val="5.7843137254902026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352454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平成</a:t>
            </a:r>
            <a:r>
              <a:rPr lang="en-US" altLang="ja-JP" sz="1200"/>
              <a:t>30</a:t>
            </a:r>
            <a:r>
              <a:rPr lang="ja-JP" altLang="en-US" sz="1200"/>
              <a:t>年地域別転入超過人口の状況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875669350036963"/>
          <c:y val="0.11404084762280815"/>
          <c:w val="0.86154181581461364"/>
          <c:h val="0.8612192103405834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('[2]H30月別 '!$D$38:$H$38,'[2]H30月別 '!$J$38:$S$38)</c:f>
              <c:strCache>
                <c:ptCount val="15"/>
                <c:pt idx="0">
                  <c:v>諏訪地方</c:v>
                </c:pt>
                <c:pt idx="1">
                  <c:v>長野市</c:v>
                </c:pt>
                <c:pt idx="2">
                  <c:v>松本市</c:v>
                </c:pt>
                <c:pt idx="3">
                  <c:v>塩尻市</c:v>
                </c:pt>
                <c:pt idx="4">
                  <c:v>その他の県内</c:v>
                </c:pt>
                <c:pt idx="5">
                  <c:v>東京</c:v>
                </c:pt>
                <c:pt idx="6">
                  <c:v>神奈川</c:v>
                </c:pt>
                <c:pt idx="7">
                  <c:v>山梨</c:v>
                </c:pt>
                <c:pt idx="8">
                  <c:v>愛知</c:v>
                </c:pt>
                <c:pt idx="9">
                  <c:v>千葉</c:v>
                </c:pt>
                <c:pt idx="10">
                  <c:v>埼玉</c:v>
                </c:pt>
                <c:pt idx="11">
                  <c:v>大阪</c:v>
                </c:pt>
                <c:pt idx="12">
                  <c:v>静岡</c:v>
                </c:pt>
                <c:pt idx="13">
                  <c:v>国外</c:v>
                </c:pt>
                <c:pt idx="14">
                  <c:v>その他の県外</c:v>
                </c:pt>
              </c:strCache>
            </c:strRef>
          </c:cat>
          <c:val>
            <c:numRef>
              <c:f>('[2]H30月別 '!$D$51:$H$51,'[2]H30月別 '!$J$51:$S$51)</c:f>
              <c:numCache>
                <c:formatCode>General</c:formatCode>
                <c:ptCount val="15"/>
                <c:pt idx="0">
                  <c:v>25</c:v>
                </c:pt>
                <c:pt idx="1">
                  <c:v>-10</c:v>
                </c:pt>
                <c:pt idx="2">
                  <c:v>0</c:v>
                </c:pt>
                <c:pt idx="3">
                  <c:v>-35</c:v>
                </c:pt>
                <c:pt idx="4">
                  <c:v>53</c:v>
                </c:pt>
                <c:pt idx="5">
                  <c:v>-59</c:v>
                </c:pt>
                <c:pt idx="6">
                  <c:v>-19</c:v>
                </c:pt>
                <c:pt idx="7">
                  <c:v>22</c:v>
                </c:pt>
                <c:pt idx="8">
                  <c:v>2</c:v>
                </c:pt>
                <c:pt idx="9">
                  <c:v>-9</c:v>
                </c:pt>
                <c:pt idx="10">
                  <c:v>-15</c:v>
                </c:pt>
                <c:pt idx="11">
                  <c:v>10</c:v>
                </c:pt>
                <c:pt idx="12">
                  <c:v>11</c:v>
                </c:pt>
                <c:pt idx="13">
                  <c:v>58</c:v>
                </c:pt>
                <c:pt idx="14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96-4C7C-AF98-E55877EE4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456992"/>
        <c:axId val="352457384"/>
      </c:barChart>
      <c:catAx>
        <c:axId val="352456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52457384"/>
        <c:crosses val="autoZero"/>
        <c:auto val="1"/>
        <c:lblAlgn val="ctr"/>
        <c:lblOffset val="100"/>
        <c:noMultiLvlLbl val="0"/>
      </c:catAx>
      <c:valAx>
        <c:axId val="35245738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9.3134331569209791E-2"/>
              <c:y val="2.547479437410749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352456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平成</a:t>
            </a:r>
            <a:r>
              <a:rPr lang="en-US" altLang="ja-JP" sz="1200"/>
              <a:t>30</a:t>
            </a:r>
            <a:r>
              <a:rPr lang="ja-JP" altLang="en-US" sz="1200"/>
              <a:t>年月別転入超過数の状況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26644417792149"/>
          <c:y val="0.15020595954917426"/>
          <c:w val="0.84819648537310388"/>
          <c:h val="0.80625474756831872"/>
        </c:manualLayout>
      </c:layout>
      <c:barChart>
        <c:barDir val="col"/>
        <c:grouping val="clustered"/>
        <c:varyColors val="0"/>
        <c:ser>
          <c:idx val="1"/>
          <c:order val="0"/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val>
            <c:numRef>
              <c:f>'[2]H30月別 '!$B$39:$B$50</c:f>
              <c:numCache>
                <c:formatCode>General</c:formatCode>
                <c:ptCount val="12"/>
                <c:pt idx="0">
                  <c:v>20</c:v>
                </c:pt>
                <c:pt idx="1">
                  <c:v>-29</c:v>
                </c:pt>
                <c:pt idx="2">
                  <c:v>-116</c:v>
                </c:pt>
                <c:pt idx="3">
                  <c:v>114</c:v>
                </c:pt>
                <c:pt idx="4">
                  <c:v>11</c:v>
                </c:pt>
                <c:pt idx="5">
                  <c:v>15</c:v>
                </c:pt>
                <c:pt idx="6">
                  <c:v>33</c:v>
                </c:pt>
                <c:pt idx="7">
                  <c:v>32</c:v>
                </c:pt>
                <c:pt idx="8">
                  <c:v>12</c:v>
                </c:pt>
                <c:pt idx="9">
                  <c:v>-34</c:v>
                </c:pt>
                <c:pt idx="10">
                  <c:v>9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9C-4989-AB93-4BF0975AF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453856"/>
        <c:axId val="352454248"/>
      </c:barChart>
      <c:catAx>
        <c:axId val="352453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52454248"/>
        <c:crosses val="autoZero"/>
        <c:auto val="1"/>
        <c:lblAlgn val="ctr"/>
        <c:lblOffset val="100"/>
        <c:noMultiLvlLbl val="0"/>
      </c:catAx>
      <c:valAx>
        <c:axId val="35245424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0.12715246957766643"/>
              <c:y val="5.7843137254902026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352453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平成</a:t>
            </a:r>
            <a:r>
              <a:rPr lang="en-US" altLang="ja-JP" sz="1200"/>
              <a:t>29</a:t>
            </a:r>
            <a:r>
              <a:rPr lang="ja-JP" altLang="en-US" sz="1200"/>
              <a:t>年地域別転入超過人口の状況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875669350036963"/>
          <c:y val="0.11404084762280813"/>
          <c:w val="0.86154181581461364"/>
          <c:h val="0.8612192103405840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('H29月別 '!$D$38:$H$38,'H29月別 '!$J$38:$S$38)</c:f>
              <c:strCache>
                <c:ptCount val="15"/>
                <c:pt idx="0">
                  <c:v>諏訪地方</c:v>
                </c:pt>
                <c:pt idx="1">
                  <c:v>長野市</c:v>
                </c:pt>
                <c:pt idx="2">
                  <c:v>松本市</c:v>
                </c:pt>
                <c:pt idx="3">
                  <c:v>塩尻市</c:v>
                </c:pt>
                <c:pt idx="4">
                  <c:v>その他の県内</c:v>
                </c:pt>
                <c:pt idx="5">
                  <c:v>東京</c:v>
                </c:pt>
                <c:pt idx="6">
                  <c:v>神奈川</c:v>
                </c:pt>
                <c:pt idx="7">
                  <c:v>山梨</c:v>
                </c:pt>
                <c:pt idx="8">
                  <c:v>愛知</c:v>
                </c:pt>
                <c:pt idx="9">
                  <c:v>千葉</c:v>
                </c:pt>
                <c:pt idx="10">
                  <c:v>埼玉</c:v>
                </c:pt>
                <c:pt idx="11">
                  <c:v>大阪</c:v>
                </c:pt>
                <c:pt idx="12">
                  <c:v>静岡</c:v>
                </c:pt>
                <c:pt idx="13">
                  <c:v>国外</c:v>
                </c:pt>
                <c:pt idx="14">
                  <c:v>その他の県外</c:v>
                </c:pt>
              </c:strCache>
            </c:strRef>
          </c:cat>
          <c:val>
            <c:numRef>
              <c:f>('H29月別 '!$D$51:$H$51,'H29月別 '!$J$51:$S$51)</c:f>
              <c:numCache>
                <c:formatCode>#,##0;"△ "#,##0</c:formatCode>
                <c:ptCount val="15"/>
                <c:pt idx="0">
                  <c:v>-7</c:v>
                </c:pt>
                <c:pt idx="1">
                  <c:v>9</c:v>
                </c:pt>
                <c:pt idx="2">
                  <c:v>-30</c:v>
                </c:pt>
                <c:pt idx="3">
                  <c:v>-1</c:v>
                </c:pt>
                <c:pt idx="4">
                  <c:v>44</c:v>
                </c:pt>
                <c:pt idx="5">
                  <c:v>0</c:v>
                </c:pt>
                <c:pt idx="6">
                  <c:v>4</c:v>
                </c:pt>
                <c:pt idx="7">
                  <c:v>5</c:v>
                </c:pt>
                <c:pt idx="8">
                  <c:v>24</c:v>
                </c:pt>
                <c:pt idx="9">
                  <c:v>11</c:v>
                </c:pt>
                <c:pt idx="10">
                  <c:v>-25</c:v>
                </c:pt>
                <c:pt idx="11">
                  <c:v>13</c:v>
                </c:pt>
                <c:pt idx="12">
                  <c:v>11</c:v>
                </c:pt>
                <c:pt idx="13">
                  <c:v>70</c:v>
                </c:pt>
                <c:pt idx="14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CB-450B-AD62-83D70AE15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458560"/>
        <c:axId val="352457776"/>
      </c:barChart>
      <c:catAx>
        <c:axId val="352458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52457776"/>
        <c:crosses val="autoZero"/>
        <c:auto val="1"/>
        <c:lblAlgn val="ctr"/>
        <c:lblOffset val="100"/>
        <c:noMultiLvlLbl val="0"/>
      </c:catAx>
      <c:valAx>
        <c:axId val="35245777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9.3134331569209874E-2"/>
              <c:y val="2.547479437410749E-2"/>
            </c:manualLayout>
          </c:layout>
          <c:overlay val="0"/>
        </c:title>
        <c:numFmt formatCode="#,##0;&quot;△ &quot;#,##0" sourceLinked="1"/>
        <c:majorTickMark val="out"/>
        <c:minorTickMark val="none"/>
        <c:tickLblPos val="nextTo"/>
        <c:crossAx val="352458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平成</a:t>
            </a:r>
            <a:r>
              <a:rPr lang="en-US" altLang="ja-JP" sz="1200"/>
              <a:t>29</a:t>
            </a:r>
            <a:r>
              <a:rPr lang="ja-JP" altLang="en-US" sz="1200"/>
              <a:t>年月別転入増減数の状況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266444177921498"/>
          <c:y val="0.15020595954917432"/>
          <c:w val="0.8481964853731041"/>
          <c:h val="0.80625474756831872"/>
        </c:manualLayout>
      </c:layout>
      <c:barChart>
        <c:barDir val="col"/>
        <c:grouping val="clustered"/>
        <c:varyColors val="0"/>
        <c:ser>
          <c:idx val="1"/>
          <c:order val="0"/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val>
            <c:numRef>
              <c:f>'H29月別 '!$B$39:$B$50</c:f>
              <c:numCache>
                <c:formatCode>#,##0;"△ "#,##0</c:formatCode>
                <c:ptCount val="12"/>
                <c:pt idx="0">
                  <c:v>47</c:v>
                </c:pt>
                <c:pt idx="1">
                  <c:v>-21</c:v>
                </c:pt>
                <c:pt idx="2">
                  <c:v>-68</c:v>
                </c:pt>
                <c:pt idx="3">
                  <c:v>167</c:v>
                </c:pt>
                <c:pt idx="4">
                  <c:v>-9</c:v>
                </c:pt>
                <c:pt idx="5">
                  <c:v>1</c:v>
                </c:pt>
                <c:pt idx="6">
                  <c:v>12</c:v>
                </c:pt>
                <c:pt idx="7">
                  <c:v>0</c:v>
                </c:pt>
                <c:pt idx="8">
                  <c:v>-12</c:v>
                </c:pt>
                <c:pt idx="9">
                  <c:v>24</c:v>
                </c:pt>
                <c:pt idx="10">
                  <c:v>23</c:v>
                </c:pt>
                <c:pt idx="1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1C-42D6-82FB-6EA52C491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455032"/>
        <c:axId val="352458168"/>
      </c:barChart>
      <c:catAx>
        <c:axId val="352455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52458168"/>
        <c:crosses val="autoZero"/>
        <c:auto val="1"/>
        <c:lblAlgn val="ctr"/>
        <c:lblOffset val="100"/>
        <c:noMultiLvlLbl val="0"/>
      </c:catAx>
      <c:valAx>
        <c:axId val="35245816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0.12715246957766643"/>
              <c:y val="5.7843137254902054E-2"/>
            </c:manualLayout>
          </c:layout>
          <c:overlay val="0"/>
        </c:title>
        <c:numFmt formatCode="#,##0;&quot;△ &quot;#,##0" sourceLinked="1"/>
        <c:majorTickMark val="out"/>
        <c:minorTickMark val="none"/>
        <c:tickLblPos val="nextTo"/>
        <c:crossAx val="352455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平成</a:t>
            </a:r>
            <a:r>
              <a:rPr lang="en-US" altLang="ja-JP" sz="1200"/>
              <a:t>28</a:t>
            </a:r>
            <a:r>
              <a:rPr lang="ja-JP" altLang="en-US" sz="1200"/>
              <a:t>年地域別転入超過人口の状況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875669350036963"/>
          <c:y val="0.11404084762280815"/>
          <c:w val="0.86154181581461364"/>
          <c:h val="0.8612192103405834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(H28月別!$D$38:$H$38,H28月別!$J$38:$S$38)</c:f>
              <c:strCache>
                <c:ptCount val="15"/>
                <c:pt idx="0">
                  <c:v>諏訪地方</c:v>
                </c:pt>
                <c:pt idx="1">
                  <c:v>長野市</c:v>
                </c:pt>
                <c:pt idx="2">
                  <c:v>松本市</c:v>
                </c:pt>
                <c:pt idx="3">
                  <c:v>塩尻市</c:v>
                </c:pt>
                <c:pt idx="4">
                  <c:v>その他の県内</c:v>
                </c:pt>
                <c:pt idx="5">
                  <c:v>東京</c:v>
                </c:pt>
                <c:pt idx="6">
                  <c:v>神奈川</c:v>
                </c:pt>
                <c:pt idx="7">
                  <c:v>山梨</c:v>
                </c:pt>
                <c:pt idx="8">
                  <c:v>愛知</c:v>
                </c:pt>
                <c:pt idx="9">
                  <c:v>千葉</c:v>
                </c:pt>
                <c:pt idx="10">
                  <c:v>埼玉</c:v>
                </c:pt>
                <c:pt idx="11">
                  <c:v>大阪</c:v>
                </c:pt>
                <c:pt idx="12">
                  <c:v>静岡</c:v>
                </c:pt>
                <c:pt idx="13">
                  <c:v>国外</c:v>
                </c:pt>
                <c:pt idx="14">
                  <c:v>その他の県外</c:v>
                </c:pt>
              </c:strCache>
            </c:strRef>
          </c:cat>
          <c:val>
            <c:numRef>
              <c:f>(H28月別!$D$51:$H$51,H28月別!$J$51:$S$51)</c:f>
              <c:numCache>
                <c:formatCode>#,##0_ ;[Red]\-#,##0\ </c:formatCode>
                <c:ptCount val="15"/>
                <c:pt idx="0">
                  <c:v>21</c:v>
                </c:pt>
                <c:pt idx="1">
                  <c:v>-9</c:v>
                </c:pt>
                <c:pt idx="2">
                  <c:v>-7</c:v>
                </c:pt>
                <c:pt idx="3">
                  <c:v>-32</c:v>
                </c:pt>
                <c:pt idx="4">
                  <c:v>64</c:v>
                </c:pt>
                <c:pt idx="5">
                  <c:v>-43</c:v>
                </c:pt>
                <c:pt idx="6">
                  <c:v>16</c:v>
                </c:pt>
                <c:pt idx="7">
                  <c:v>-3</c:v>
                </c:pt>
                <c:pt idx="8">
                  <c:v>-29</c:v>
                </c:pt>
                <c:pt idx="9">
                  <c:v>5</c:v>
                </c:pt>
                <c:pt idx="10">
                  <c:v>28</c:v>
                </c:pt>
                <c:pt idx="11">
                  <c:v>4</c:v>
                </c:pt>
                <c:pt idx="12">
                  <c:v>-1</c:v>
                </c:pt>
                <c:pt idx="13">
                  <c:v>56</c:v>
                </c:pt>
                <c:pt idx="1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2A-4B6F-9FDA-EF18FC0A96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455424"/>
        <c:axId val="352455816"/>
      </c:barChart>
      <c:catAx>
        <c:axId val="35245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52455816"/>
        <c:crosses val="autoZero"/>
        <c:auto val="1"/>
        <c:lblAlgn val="ctr"/>
        <c:lblOffset val="100"/>
        <c:noMultiLvlLbl val="0"/>
      </c:catAx>
      <c:valAx>
        <c:axId val="35245581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9.3134331569209791E-2"/>
              <c:y val="2.547479437410749E-2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crossAx val="3524554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平成</a:t>
            </a:r>
            <a:r>
              <a:rPr lang="en-US" altLang="ja-JP" sz="1200"/>
              <a:t>28</a:t>
            </a:r>
            <a:r>
              <a:rPr lang="ja-JP" altLang="en-US" sz="1200"/>
              <a:t>年月別転入超過数の状況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26644417792149"/>
          <c:y val="0.15020595954917426"/>
          <c:w val="0.84819648537310388"/>
          <c:h val="0.80625474756831872"/>
        </c:manualLayout>
      </c:layout>
      <c:barChart>
        <c:barDir val="col"/>
        <c:grouping val="clustered"/>
        <c:varyColors val="0"/>
        <c:ser>
          <c:idx val="1"/>
          <c:order val="0"/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val>
            <c:numRef>
              <c:f>H28月別!$B$39:$B$50</c:f>
              <c:numCache>
                <c:formatCode>0_ ;[Red]\-0\ </c:formatCode>
                <c:ptCount val="12"/>
                <c:pt idx="0">
                  <c:v>-35</c:v>
                </c:pt>
                <c:pt idx="1">
                  <c:v>-28</c:v>
                </c:pt>
                <c:pt idx="2">
                  <c:v>-135</c:v>
                </c:pt>
                <c:pt idx="3">
                  <c:v>100</c:v>
                </c:pt>
                <c:pt idx="4">
                  <c:v>32</c:v>
                </c:pt>
                <c:pt idx="5">
                  <c:v>20</c:v>
                </c:pt>
                <c:pt idx="6">
                  <c:v>26</c:v>
                </c:pt>
                <c:pt idx="7">
                  <c:v>-5</c:v>
                </c:pt>
                <c:pt idx="8">
                  <c:v>28</c:v>
                </c:pt>
                <c:pt idx="9">
                  <c:v>17</c:v>
                </c:pt>
                <c:pt idx="10">
                  <c:v>31</c:v>
                </c:pt>
                <c:pt idx="1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E-4CE9-B951-62C2117AC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9573784"/>
        <c:axId val="479576528"/>
      </c:barChart>
      <c:catAx>
        <c:axId val="479573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79576528"/>
        <c:crosses val="autoZero"/>
        <c:auto val="1"/>
        <c:lblAlgn val="ctr"/>
        <c:lblOffset val="100"/>
        <c:noMultiLvlLbl val="0"/>
      </c:catAx>
      <c:valAx>
        <c:axId val="47957652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0.12715246957766643"/>
              <c:y val="5.7843137254902026E-2"/>
            </c:manualLayout>
          </c:layout>
          <c:overlay val="0"/>
        </c:title>
        <c:numFmt formatCode="0_ ;[Red]\-0\ " sourceLinked="1"/>
        <c:majorTickMark val="out"/>
        <c:minorTickMark val="none"/>
        <c:tickLblPos val="nextTo"/>
        <c:crossAx val="479573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平成</a:t>
            </a:r>
            <a:r>
              <a:rPr lang="en-US" altLang="ja-JP" sz="1200"/>
              <a:t>27</a:t>
            </a:r>
            <a:r>
              <a:rPr lang="ja-JP" altLang="en-US" sz="1200"/>
              <a:t>年地域別転入超過人口の状況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875669350036963"/>
          <c:y val="0.11404084762280815"/>
          <c:w val="0.86154181581461364"/>
          <c:h val="0.8612192103405834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(H27月別!$D$38:$H$38,H27月別!$J$38:$S$38)</c:f>
              <c:strCache>
                <c:ptCount val="15"/>
                <c:pt idx="0">
                  <c:v>諏訪地方</c:v>
                </c:pt>
                <c:pt idx="1">
                  <c:v>長野市</c:v>
                </c:pt>
                <c:pt idx="2">
                  <c:v>松本市</c:v>
                </c:pt>
                <c:pt idx="3">
                  <c:v>塩尻市</c:v>
                </c:pt>
                <c:pt idx="4">
                  <c:v>その他の県内</c:v>
                </c:pt>
                <c:pt idx="5">
                  <c:v>東京</c:v>
                </c:pt>
                <c:pt idx="6">
                  <c:v>神奈川</c:v>
                </c:pt>
                <c:pt idx="7">
                  <c:v>山梨</c:v>
                </c:pt>
                <c:pt idx="8">
                  <c:v>愛知</c:v>
                </c:pt>
                <c:pt idx="9">
                  <c:v>千葉</c:v>
                </c:pt>
                <c:pt idx="10">
                  <c:v>埼玉</c:v>
                </c:pt>
                <c:pt idx="11">
                  <c:v>大阪</c:v>
                </c:pt>
                <c:pt idx="12">
                  <c:v>静岡</c:v>
                </c:pt>
                <c:pt idx="13">
                  <c:v>国外</c:v>
                </c:pt>
                <c:pt idx="14">
                  <c:v>その他の県外</c:v>
                </c:pt>
              </c:strCache>
            </c:strRef>
          </c:cat>
          <c:val>
            <c:numRef>
              <c:f>(H27月別!$D$51:$H$51,H27月別!$J$51:$S$51)</c:f>
              <c:numCache>
                <c:formatCode>#,##0_ ;[Red]\-#,##0\ </c:formatCode>
                <c:ptCount val="15"/>
                <c:pt idx="0">
                  <c:v>35</c:v>
                </c:pt>
                <c:pt idx="1">
                  <c:v>18</c:v>
                </c:pt>
                <c:pt idx="2">
                  <c:v>-40</c:v>
                </c:pt>
                <c:pt idx="3">
                  <c:v>-23</c:v>
                </c:pt>
                <c:pt idx="4">
                  <c:v>-2</c:v>
                </c:pt>
                <c:pt idx="5">
                  <c:v>-33</c:v>
                </c:pt>
                <c:pt idx="6">
                  <c:v>-11</c:v>
                </c:pt>
                <c:pt idx="7">
                  <c:v>-7</c:v>
                </c:pt>
                <c:pt idx="8">
                  <c:v>-22</c:v>
                </c:pt>
                <c:pt idx="9">
                  <c:v>1</c:v>
                </c:pt>
                <c:pt idx="10">
                  <c:v>-19</c:v>
                </c:pt>
                <c:pt idx="11">
                  <c:v>31</c:v>
                </c:pt>
                <c:pt idx="12">
                  <c:v>-10</c:v>
                </c:pt>
                <c:pt idx="13">
                  <c:v>29</c:v>
                </c:pt>
                <c:pt idx="1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E9-464F-929F-128E515F2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9579272"/>
        <c:axId val="479577704"/>
      </c:barChart>
      <c:catAx>
        <c:axId val="479579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79577704"/>
        <c:crosses val="autoZero"/>
        <c:auto val="1"/>
        <c:lblAlgn val="ctr"/>
        <c:lblOffset val="100"/>
        <c:noMultiLvlLbl val="0"/>
      </c:catAx>
      <c:valAx>
        <c:axId val="47957770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9.3134331569209791E-2"/>
              <c:y val="2.547479437410749E-2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crossAx val="479579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平成</a:t>
            </a:r>
            <a:r>
              <a:rPr lang="en-US" altLang="ja-JP" sz="1200"/>
              <a:t>27</a:t>
            </a:r>
            <a:r>
              <a:rPr lang="ja-JP" altLang="en-US" sz="1200"/>
              <a:t>年月別転入超過数の状況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26644417792149"/>
          <c:y val="0.15020595954917426"/>
          <c:w val="0.84819648537310388"/>
          <c:h val="0.80625474756831872"/>
        </c:manualLayout>
      </c:layout>
      <c:barChart>
        <c:barDir val="col"/>
        <c:grouping val="clustered"/>
        <c:varyColors val="0"/>
        <c:ser>
          <c:idx val="1"/>
          <c:order val="0"/>
          <c:invertIfNegative val="0"/>
          <c:val>
            <c:numRef>
              <c:f>H27月別!$B$39:$B$50</c:f>
              <c:numCache>
                <c:formatCode>0_ ;[Red]\-0\ </c:formatCode>
                <c:ptCount val="12"/>
                <c:pt idx="0">
                  <c:v>4</c:v>
                </c:pt>
                <c:pt idx="1">
                  <c:v>-60</c:v>
                </c:pt>
                <c:pt idx="2">
                  <c:v>-95</c:v>
                </c:pt>
                <c:pt idx="3">
                  <c:v>93</c:v>
                </c:pt>
                <c:pt idx="4">
                  <c:v>9</c:v>
                </c:pt>
                <c:pt idx="5">
                  <c:v>53</c:v>
                </c:pt>
                <c:pt idx="6">
                  <c:v>-7</c:v>
                </c:pt>
                <c:pt idx="7">
                  <c:v>-6</c:v>
                </c:pt>
                <c:pt idx="8">
                  <c:v>-50</c:v>
                </c:pt>
                <c:pt idx="9">
                  <c:v>-18</c:v>
                </c:pt>
                <c:pt idx="10">
                  <c:v>34</c:v>
                </c:pt>
                <c:pt idx="1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4F-4CFB-9707-4CB5E2870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9578096"/>
        <c:axId val="479571824"/>
      </c:barChart>
      <c:catAx>
        <c:axId val="479578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79571824"/>
        <c:crosses val="autoZero"/>
        <c:auto val="1"/>
        <c:lblAlgn val="ctr"/>
        <c:lblOffset val="100"/>
        <c:noMultiLvlLbl val="0"/>
      </c:catAx>
      <c:valAx>
        <c:axId val="479571824"/>
        <c:scaling>
          <c:orientation val="minMax"/>
          <c:max val="100"/>
          <c:min val="-1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0.12715246957766643"/>
              <c:y val="5.7843137254902026E-2"/>
            </c:manualLayout>
          </c:layout>
          <c:overlay val="0"/>
        </c:title>
        <c:numFmt formatCode="0_ ;[Red]\-0\ " sourceLinked="1"/>
        <c:majorTickMark val="out"/>
        <c:minorTickMark val="none"/>
        <c:tickLblPos val="nextTo"/>
        <c:crossAx val="479578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平成</a:t>
            </a:r>
            <a:r>
              <a:rPr lang="en-US" altLang="ja-JP" sz="1200"/>
              <a:t>26</a:t>
            </a:r>
            <a:r>
              <a:rPr lang="ja-JP" altLang="en-US" sz="1200"/>
              <a:t>年地域別転入超過人口の状況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875669350036963"/>
          <c:y val="0.11404084762280815"/>
          <c:w val="0.86154181581461364"/>
          <c:h val="0.8612192103405834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(H26月別!$D$38:$H$38,H26月別!$J$38:$S$38)</c:f>
              <c:strCache>
                <c:ptCount val="15"/>
                <c:pt idx="0">
                  <c:v>諏訪地方</c:v>
                </c:pt>
                <c:pt idx="1">
                  <c:v>長野市</c:v>
                </c:pt>
                <c:pt idx="2">
                  <c:v>松本市</c:v>
                </c:pt>
                <c:pt idx="3">
                  <c:v>塩尻市</c:v>
                </c:pt>
                <c:pt idx="4">
                  <c:v>その他の県内</c:v>
                </c:pt>
                <c:pt idx="5">
                  <c:v>東京</c:v>
                </c:pt>
                <c:pt idx="6">
                  <c:v>神奈川</c:v>
                </c:pt>
                <c:pt idx="7">
                  <c:v>山梨</c:v>
                </c:pt>
                <c:pt idx="8">
                  <c:v>愛知</c:v>
                </c:pt>
                <c:pt idx="9">
                  <c:v>千葉</c:v>
                </c:pt>
                <c:pt idx="10">
                  <c:v>埼玉</c:v>
                </c:pt>
                <c:pt idx="11">
                  <c:v>大阪</c:v>
                </c:pt>
                <c:pt idx="12">
                  <c:v>静岡</c:v>
                </c:pt>
                <c:pt idx="13">
                  <c:v>国外</c:v>
                </c:pt>
                <c:pt idx="14">
                  <c:v>その他の県外</c:v>
                </c:pt>
              </c:strCache>
            </c:strRef>
          </c:cat>
          <c:val>
            <c:numRef>
              <c:f>(H26月別!$D$51:$H$51,H26月別!$J$51:$S$51)</c:f>
              <c:numCache>
                <c:formatCode>#,##0_ ;[Red]\-#,##0\ </c:formatCode>
                <c:ptCount val="15"/>
                <c:pt idx="0">
                  <c:v>92</c:v>
                </c:pt>
                <c:pt idx="1">
                  <c:v>-18</c:v>
                </c:pt>
                <c:pt idx="2">
                  <c:v>-60</c:v>
                </c:pt>
                <c:pt idx="3">
                  <c:v>-17</c:v>
                </c:pt>
                <c:pt idx="4">
                  <c:v>-35</c:v>
                </c:pt>
                <c:pt idx="5">
                  <c:v>7</c:v>
                </c:pt>
                <c:pt idx="6">
                  <c:v>-40</c:v>
                </c:pt>
                <c:pt idx="7">
                  <c:v>5</c:v>
                </c:pt>
                <c:pt idx="8">
                  <c:v>51</c:v>
                </c:pt>
                <c:pt idx="9">
                  <c:v>10</c:v>
                </c:pt>
                <c:pt idx="10">
                  <c:v>-1</c:v>
                </c:pt>
                <c:pt idx="11">
                  <c:v>13</c:v>
                </c:pt>
                <c:pt idx="12">
                  <c:v>1</c:v>
                </c:pt>
                <c:pt idx="13">
                  <c:v>55</c:v>
                </c:pt>
                <c:pt idx="1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73-4711-AB40-9E45CB933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9577312"/>
        <c:axId val="479578488"/>
      </c:barChart>
      <c:catAx>
        <c:axId val="479577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79578488"/>
        <c:crosses val="autoZero"/>
        <c:auto val="1"/>
        <c:lblAlgn val="ctr"/>
        <c:lblOffset val="100"/>
        <c:noMultiLvlLbl val="0"/>
      </c:catAx>
      <c:valAx>
        <c:axId val="47957848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9.3134331569209791E-2"/>
              <c:y val="2.547479437410749E-2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crossAx val="479577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令和５年月別転入超過数の状況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808652467876271"/>
          <c:y val="0.15020588895549891"/>
          <c:w val="0.84819648537310388"/>
          <c:h val="0.80625474756831872"/>
        </c:manualLayout>
      </c:layout>
      <c:barChart>
        <c:barDir val="col"/>
        <c:grouping val="clustered"/>
        <c:varyColors val="0"/>
        <c:ser>
          <c:idx val="1"/>
          <c:order val="0"/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val>
            <c:numRef>
              <c:f>'R5月別 '!$B$39:$B$50</c:f>
              <c:numCache>
                <c:formatCode>0_ ;[Red]\-0\ </c:formatCode>
                <c:ptCount val="12"/>
                <c:pt idx="0">
                  <c:v>3</c:v>
                </c:pt>
                <c:pt idx="1">
                  <c:v>-14</c:v>
                </c:pt>
                <c:pt idx="2">
                  <c:v>-230</c:v>
                </c:pt>
                <c:pt idx="3">
                  <c:v>151</c:v>
                </c:pt>
                <c:pt idx="4">
                  <c:v>61</c:v>
                </c:pt>
                <c:pt idx="5">
                  <c:v>-17</c:v>
                </c:pt>
                <c:pt idx="6">
                  <c:v>59</c:v>
                </c:pt>
                <c:pt idx="7">
                  <c:v>-3</c:v>
                </c:pt>
                <c:pt idx="8">
                  <c:v>-5</c:v>
                </c:pt>
                <c:pt idx="9">
                  <c:v>0</c:v>
                </c:pt>
                <c:pt idx="10">
                  <c:v>2</c:v>
                </c:pt>
                <c:pt idx="1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E3-4006-942A-DC2E643D2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384312"/>
        <c:axId val="325388800"/>
      </c:barChart>
      <c:catAx>
        <c:axId val="325384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5388800"/>
        <c:crosses val="autoZero"/>
        <c:auto val="1"/>
        <c:lblAlgn val="ctr"/>
        <c:lblOffset val="100"/>
        <c:noMultiLvlLbl val="0"/>
      </c:catAx>
      <c:valAx>
        <c:axId val="32538880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0.12715246957766643"/>
              <c:y val="5.7843137254902026E-2"/>
            </c:manualLayout>
          </c:layout>
          <c:overlay val="0"/>
        </c:title>
        <c:numFmt formatCode="0_ ;[Red]\-0\ " sourceLinked="1"/>
        <c:majorTickMark val="out"/>
        <c:minorTickMark val="none"/>
        <c:tickLblPos val="nextTo"/>
        <c:crossAx val="325384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平成</a:t>
            </a:r>
            <a:r>
              <a:rPr lang="en-US" altLang="ja-JP" sz="1200"/>
              <a:t>26</a:t>
            </a:r>
            <a:r>
              <a:rPr lang="ja-JP" altLang="en-US" sz="1200"/>
              <a:t>年月別転入超過数の状況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26644417792149"/>
          <c:y val="0.15020595954917426"/>
          <c:w val="0.84819648537310388"/>
          <c:h val="0.80625474756831872"/>
        </c:manualLayout>
      </c:layout>
      <c:barChart>
        <c:barDir val="col"/>
        <c:grouping val="clustered"/>
        <c:varyColors val="0"/>
        <c:ser>
          <c:idx val="1"/>
          <c:order val="0"/>
          <c:invertIfNegative val="0"/>
          <c:val>
            <c:numRef>
              <c:f>H26月別!$B$39:$B$50</c:f>
              <c:numCache>
                <c:formatCode>0_ ;[Red]\-0\ </c:formatCode>
                <c:ptCount val="12"/>
                <c:pt idx="0">
                  <c:v>-5</c:v>
                </c:pt>
                <c:pt idx="1">
                  <c:v>8</c:v>
                </c:pt>
                <c:pt idx="2">
                  <c:v>-74</c:v>
                </c:pt>
                <c:pt idx="3">
                  <c:v>59</c:v>
                </c:pt>
                <c:pt idx="4">
                  <c:v>20</c:v>
                </c:pt>
                <c:pt idx="5">
                  <c:v>36</c:v>
                </c:pt>
                <c:pt idx="6">
                  <c:v>47</c:v>
                </c:pt>
                <c:pt idx="7">
                  <c:v>-18</c:v>
                </c:pt>
                <c:pt idx="8">
                  <c:v>-1</c:v>
                </c:pt>
                <c:pt idx="9">
                  <c:v>29</c:v>
                </c:pt>
                <c:pt idx="10">
                  <c:v>36</c:v>
                </c:pt>
                <c:pt idx="11">
                  <c:v>-34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1F-4129-B616-859ED40B2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9572608"/>
        <c:axId val="479573000"/>
      </c:barChart>
      <c:catAx>
        <c:axId val="479572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79573000"/>
        <c:crosses val="autoZero"/>
        <c:auto val="1"/>
        <c:lblAlgn val="ctr"/>
        <c:lblOffset val="100"/>
        <c:noMultiLvlLbl val="0"/>
      </c:catAx>
      <c:valAx>
        <c:axId val="479573000"/>
        <c:scaling>
          <c:orientation val="minMax"/>
          <c:max val="80"/>
          <c:min val="-8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0.12715246957766643"/>
              <c:y val="5.7843137254902026E-2"/>
            </c:manualLayout>
          </c:layout>
          <c:overlay val="0"/>
        </c:title>
        <c:numFmt formatCode="0_ ;[Red]\-0\ " sourceLinked="1"/>
        <c:majorTickMark val="out"/>
        <c:minorTickMark val="none"/>
        <c:tickLblPos val="nextTo"/>
        <c:crossAx val="479572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令和</a:t>
            </a:r>
            <a:r>
              <a:rPr lang="en-US" altLang="ja-JP" sz="1200"/>
              <a:t>4</a:t>
            </a:r>
            <a:r>
              <a:rPr lang="ja-JP" altLang="en-US" sz="1200"/>
              <a:t>年地域別転入超過人口の状況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875669350036963"/>
          <c:y val="0.11404084762280815"/>
          <c:w val="0.86154181581461364"/>
          <c:h val="0.8612192103405834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('R4月別 '!$D$38:$H$38,'R4月別 '!$J$38:$S$38)</c:f>
              <c:strCache>
                <c:ptCount val="15"/>
                <c:pt idx="0">
                  <c:v>諏訪地方</c:v>
                </c:pt>
                <c:pt idx="1">
                  <c:v>長野市</c:v>
                </c:pt>
                <c:pt idx="2">
                  <c:v>松本市</c:v>
                </c:pt>
                <c:pt idx="3">
                  <c:v>塩尻市</c:v>
                </c:pt>
                <c:pt idx="4">
                  <c:v>その他の県内</c:v>
                </c:pt>
                <c:pt idx="5">
                  <c:v>東京</c:v>
                </c:pt>
                <c:pt idx="6">
                  <c:v>神奈川</c:v>
                </c:pt>
                <c:pt idx="7">
                  <c:v>山梨</c:v>
                </c:pt>
                <c:pt idx="8">
                  <c:v>愛知</c:v>
                </c:pt>
                <c:pt idx="9">
                  <c:v>千葉</c:v>
                </c:pt>
                <c:pt idx="10">
                  <c:v>埼玉</c:v>
                </c:pt>
                <c:pt idx="11">
                  <c:v>大阪</c:v>
                </c:pt>
                <c:pt idx="12">
                  <c:v>静岡</c:v>
                </c:pt>
                <c:pt idx="13">
                  <c:v>国外</c:v>
                </c:pt>
                <c:pt idx="14">
                  <c:v>その他の県外</c:v>
                </c:pt>
              </c:strCache>
            </c:strRef>
          </c:cat>
          <c:val>
            <c:numRef>
              <c:f>('R4月別 '!$D$51:$H$51,'R4月別 '!$J$51:$S$51)</c:f>
              <c:numCache>
                <c:formatCode>#,##0_ ;[Red]\-#,##0\ </c:formatCode>
                <c:ptCount val="15"/>
                <c:pt idx="0">
                  <c:v>-106</c:v>
                </c:pt>
                <c:pt idx="1">
                  <c:v>3</c:v>
                </c:pt>
                <c:pt idx="2">
                  <c:v>-22</c:v>
                </c:pt>
                <c:pt idx="3">
                  <c:v>-9</c:v>
                </c:pt>
                <c:pt idx="4">
                  <c:v>0</c:v>
                </c:pt>
                <c:pt idx="5">
                  <c:v>-13</c:v>
                </c:pt>
                <c:pt idx="6">
                  <c:v>-18</c:v>
                </c:pt>
                <c:pt idx="7">
                  <c:v>29</c:v>
                </c:pt>
                <c:pt idx="8">
                  <c:v>13</c:v>
                </c:pt>
                <c:pt idx="9">
                  <c:v>8</c:v>
                </c:pt>
                <c:pt idx="10">
                  <c:v>-18</c:v>
                </c:pt>
                <c:pt idx="11">
                  <c:v>0</c:v>
                </c:pt>
                <c:pt idx="12">
                  <c:v>-1</c:v>
                </c:pt>
                <c:pt idx="13">
                  <c:v>38</c:v>
                </c:pt>
                <c:pt idx="14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92-426A-9635-64E2BCDE2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238360"/>
        <c:axId val="325238744"/>
      </c:barChart>
      <c:catAx>
        <c:axId val="325238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5238744"/>
        <c:crosses val="autoZero"/>
        <c:auto val="1"/>
        <c:lblAlgn val="ctr"/>
        <c:lblOffset val="100"/>
        <c:noMultiLvlLbl val="0"/>
      </c:catAx>
      <c:valAx>
        <c:axId val="32523874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9.3134331569209791E-2"/>
              <c:y val="2.547479437410749E-2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crossAx val="325238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令和</a:t>
            </a:r>
            <a:r>
              <a:rPr lang="en-US" altLang="ja-JP" sz="1200"/>
              <a:t>4</a:t>
            </a:r>
            <a:r>
              <a:rPr lang="ja-JP" altLang="en-US" sz="1200"/>
              <a:t>年月別転入超過数の状況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808652467876271"/>
          <c:y val="0.15020588895549891"/>
          <c:w val="0.84819648537310388"/>
          <c:h val="0.80625474756831872"/>
        </c:manualLayout>
      </c:layout>
      <c:barChart>
        <c:barDir val="col"/>
        <c:grouping val="clustered"/>
        <c:varyColors val="0"/>
        <c:ser>
          <c:idx val="1"/>
          <c:order val="0"/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val>
            <c:numRef>
              <c:f>'R4月別 '!$B$39:$B$50</c:f>
              <c:numCache>
                <c:formatCode>0_ ;[Red]\-0\ </c:formatCode>
                <c:ptCount val="12"/>
                <c:pt idx="0">
                  <c:v>2</c:v>
                </c:pt>
                <c:pt idx="1">
                  <c:v>-38</c:v>
                </c:pt>
                <c:pt idx="2">
                  <c:v>-146</c:v>
                </c:pt>
                <c:pt idx="3">
                  <c:v>93</c:v>
                </c:pt>
                <c:pt idx="4">
                  <c:v>111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-35</c:v>
                </c:pt>
                <c:pt idx="9">
                  <c:v>35</c:v>
                </c:pt>
                <c:pt idx="10">
                  <c:v>-54</c:v>
                </c:pt>
                <c:pt idx="11">
                  <c:v>-10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E5-418A-B306-9B2A8992D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384312"/>
        <c:axId val="325388800"/>
      </c:barChart>
      <c:catAx>
        <c:axId val="325384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5388800"/>
        <c:crosses val="autoZero"/>
        <c:auto val="1"/>
        <c:lblAlgn val="ctr"/>
        <c:lblOffset val="100"/>
        <c:noMultiLvlLbl val="0"/>
      </c:catAx>
      <c:valAx>
        <c:axId val="32538880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0.12715246957766643"/>
              <c:y val="5.7843137254902026E-2"/>
            </c:manualLayout>
          </c:layout>
          <c:overlay val="0"/>
        </c:title>
        <c:numFmt formatCode="0_ ;[Red]\-0\ " sourceLinked="1"/>
        <c:majorTickMark val="out"/>
        <c:minorTickMark val="none"/>
        <c:tickLblPos val="nextTo"/>
        <c:crossAx val="325384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令和</a:t>
            </a:r>
            <a:r>
              <a:rPr lang="en-US" altLang="ja-JP" sz="1200"/>
              <a:t>2</a:t>
            </a:r>
            <a:r>
              <a:rPr lang="ja-JP" altLang="en-US" sz="1200"/>
              <a:t>年地域別転入超過人口の状況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875669350036963"/>
          <c:y val="0.11404084762280815"/>
          <c:w val="0.86154181581461364"/>
          <c:h val="0.8612192103405834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('R3月別'!$D$38:$H$38,'R3月別'!$J$38:$S$38)</c:f>
              <c:strCache>
                <c:ptCount val="15"/>
                <c:pt idx="0">
                  <c:v>諏訪地方</c:v>
                </c:pt>
                <c:pt idx="1">
                  <c:v>長野市</c:v>
                </c:pt>
                <c:pt idx="2">
                  <c:v>松本市</c:v>
                </c:pt>
                <c:pt idx="3">
                  <c:v>塩尻市</c:v>
                </c:pt>
                <c:pt idx="4">
                  <c:v>その他の県内</c:v>
                </c:pt>
                <c:pt idx="5">
                  <c:v>東京</c:v>
                </c:pt>
                <c:pt idx="6">
                  <c:v>神奈川</c:v>
                </c:pt>
                <c:pt idx="7">
                  <c:v>山梨</c:v>
                </c:pt>
                <c:pt idx="8">
                  <c:v>愛知</c:v>
                </c:pt>
                <c:pt idx="9">
                  <c:v>千葉</c:v>
                </c:pt>
                <c:pt idx="10">
                  <c:v>埼玉</c:v>
                </c:pt>
                <c:pt idx="11">
                  <c:v>大阪</c:v>
                </c:pt>
                <c:pt idx="12">
                  <c:v>静岡</c:v>
                </c:pt>
                <c:pt idx="13">
                  <c:v>国外</c:v>
                </c:pt>
                <c:pt idx="14">
                  <c:v>その他の県外</c:v>
                </c:pt>
              </c:strCache>
            </c:strRef>
          </c:cat>
          <c:val>
            <c:numRef>
              <c:f>('R3月別'!$D$51:$H$51,'R3月別'!$J$51:$S$51)</c:f>
              <c:numCache>
                <c:formatCode>#,##0_ ;[Red]\-#,##0\ </c:formatCode>
                <c:ptCount val="15"/>
                <c:pt idx="0">
                  <c:v>-13</c:v>
                </c:pt>
                <c:pt idx="1">
                  <c:v>2</c:v>
                </c:pt>
                <c:pt idx="2">
                  <c:v>-9</c:v>
                </c:pt>
                <c:pt idx="3">
                  <c:v>-10</c:v>
                </c:pt>
                <c:pt idx="4">
                  <c:v>23</c:v>
                </c:pt>
                <c:pt idx="5">
                  <c:v>-15</c:v>
                </c:pt>
                <c:pt idx="6">
                  <c:v>-12</c:v>
                </c:pt>
                <c:pt idx="7">
                  <c:v>-8</c:v>
                </c:pt>
                <c:pt idx="8">
                  <c:v>16</c:v>
                </c:pt>
                <c:pt idx="9">
                  <c:v>30</c:v>
                </c:pt>
                <c:pt idx="10">
                  <c:v>21</c:v>
                </c:pt>
                <c:pt idx="11">
                  <c:v>19</c:v>
                </c:pt>
                <c:pt idx="12">
                  <c:v>-4</c:v>
                </c:pt>
                <c:pt idx="13">
                  <c:v>-27</c:v>
                </c:pt>
                <c:pt idx="14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60-4F7F-9FEF-1F768CC5C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238360"/>
        <c:axId val="325238744"/>
      </c:barChart>
      <c:catAx>
        <c:axId val="325238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5238744"/>
        <c:crosses val="autoZero"/>
        <c:auto val="1"/>
        <c:lblAlgn val="ctr"/>
        <c:lblOffset val="100"/>
        <c:noMultiLvlLbl val="0"/>
      </c:catAx>
      <c:valAx>
        <c:axId val="32523874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9.3134331569209791E-2"/>
              <c:y val="2.547479437410749E-2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crossAx val="325238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令和</a:t>
            </a:r>
            <a:r>
              <a:rPr lang="en-US" altLang="ja-JP" sz="1200"/>
              <a:t>3</a:t>
            </a:r>
            <a:r>
              <a:rPr lang="ja-JP" altLang="en-US" sz="1200"/>
              <a:t>年月別転入超過数の状況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808652467876271"/>
          <c:y val="0.15020588895549891"/>
          <c:w val="0.84819648537310388"/>
          <c:h val="0.80625474756831872"/>
        </c:manualLayout>
      </c:layout>
      <c:barChart>
        <c:barDir val="col"/>
        <c:grouping val="clustered"/>
        <c:varyColors val="0"/>
        <c:ser>
          <c:idx val="1"/>
          <c:order val="0"/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val>
            <c:numRef>
              <c:f>'R3月別'!$B$39:$B$50</c:f>
              <c:numCache>
                <c:formatCode>0_ ;[Red]\-0\ </c:formatCode>
                <c:ptCount val="12"/>
                <c:pt idx="0">
                  <c:v>42</c:v>
                </c:pt>
                <c:pt idx="1">
                  <c:v>-15</c:v>
                </c:pt>
                <c:pt idx="2">
                  <c:v>-169</c:v>
                </c:pt>
                <c:pt idx="3">
                  <c:v>122</c:v>
                </c:pt>
                <c:pt idx="4">
                  <c:v>33</c:v>
                </c:pt>
                <c:pt idx="5">
                  <c:v>22</c:v>
                </c:pt>
                <c:pt idx="6">
                  <c:v>5</c:v>
                </c:pt>
                <c:pt idx="7">
                  <c:v>7</c:v>
                </c:pt>
                <c:pt idx="8">
                  <c:v>-2</c:v>
                </c:pt>
                <c:pt idx="9">
                  <c:v>7</c:v>
                </c:pt>
                <c:pt idx="10">
                  <c:v>1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2-4AC5-AD37-25BD5EBCF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384312"/>
        <c:axId val="325388800"/>
      </c:barChart>
      <c:catAx>
        <c:axId val="325384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5388800"/>
        <c:crosses val="autoZero"/>
        <c:auto val="1"/>
        <c:lblAlgn val="ctr"/>
        <c:lblOffset val="100"/>
        <c:noMultiLvlLbl val="0"/>
      </c:catAx>
      <c:valAx>
        <c:axId val="32538880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0.12715246957766643"/>
              <c:y val="5.7843137254902026E-2"/>
            </c:manualLayout>
          </c:layout>
          <c:overlay val="0"/>
        </c:title>
        <c:numFmt formatCode="0_ ;[Red]\-0\ " sourceLinked="1"/>
        <c:majorTickMark val="out"/>
        <c:minorTickMark val="none"/>
        <c:tickLblPos val="nextTo"/>
        <c:crossAx val="325384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令和</a:t>
            </a:r>
            <a:r>
              <a:rPr lang="en-US" altLang="ja-JP" sz="1200"/>
              <a:t>2</a:t>
            </a:r>
            <a:r>
              <a:rPr lang="ja-JP" altLang="en-US" sz="1200"/>
              <a:t>年月別転入超過数の状況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808652467876271"/>
          <c:y val="0.15020588895549891"/>
          <c:w val="0.84819648537310388"/>
          <c:h val="0.80625474756831872"/>
        </c:manualLayout>
      </c:layout>
      <c:barChart>
        <c:barDir val="col"/>
        <c:grouping val="clustered"/>
        <c:varyColors val="0"/>
        <c:ser>
          <c:idx val="1"/>
          <c:order val="0"/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val>
            <c:numRef>
              <c:f>'[1]令和2年月別  '!$B$39:$B$50</c:f>
              <c:numCache>
                <c:formatCode>General</c:formatCode>
                <c:ptCount val="12"/>
                <c:pt idx="0">
                  <c:v>24</c:v>
                </c:pt>
                <c:pt idx="1">
                  <c:v>-69</c:v>
                </c:pt>
                <c:pt idx="2">
                  <c:v>-160</c:v>
                </c:pt>
                <c:pt idx="3">
                  <c:v>132</c:v>
                </c:pt>
                <c:pt idx="4">
                  <c:v>8</c:v>
                </c:pt>
                <c:pt idx="5">
                  <c:v>-35</c:v>
                </c:pt>
                <c:pt idx="6">
                  <c:v>3</c:v>
                </c:pt>
                <c:pt idx="7">
                  <c:v>51</c:v>
                </c:pt>
                <c:pt idx="8">
                  <c:v>-27</c:v>
                </c:pt>
                <c:pt idx="9">
                  <c:v>38</c:v>
                </c:pt>
                <c:pt idx="10">
                  <c:v>7</c:v>
                </c:pt>
                <c:pt idx="11">
                  <c:v>-25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71-4BF1-910C-D725B3B61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170512"/>
        <c:axId val="350163064"/>
      </c:barChart>
      <c:catAx>
        <c:axId val="350170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50163064"/>
        <c:crosses val="autoZero"/>
        <c:auto val="1"/>
        <c:lblAlgn val="ctr"/>
        <c:lblOffset val="100"/>
        <c:noMultiLvlLbl val="0"/>
      </c:catAx>
      <c:valAx>
        <c:axId val="35016306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0.12715246957766643"/>
              <c:y val="5.7843137254902026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350170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令和</a:t>
            </a:r>
            <a:r>
              <a:rPr lang="en-US" altLang="ja-JP" sz="1200"/>
              <a:t>2</a:t>
            </a:r>
            <a:r>
              <a:rPr lang="ja-JP" altLang="en-US" sz="1200"/>
              <a:t>年地域別転入超過人口の状況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875669350036963"/>
          <c:y val="0.11404084762280815"/>
          <c:w val="0.86154181581461364"/>
          <c:h val="0.8612192103405834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('[1]令和2年月別  '!$D$38:$H$38,'[1]令和2年月別  '!$J$38:$S$38)</c:f>
              <c:strCache>
                <c:ptCount val="15"/>
                <c:pt idx="0">
                  <c:v>諏訪地方</c:v>
                </c:pt>
                <c:pt idx="1">
                  <c:v>長野市</c:v>
                </c:pt>
                <c:pt idx="2">
                  <c:v>松本市</c:v>
                </c:pt>
                <c:pt idx="3">
                  <c:v>塩尻市</c:v>
                </c:pt>
                <c:pt idx="4">
                  <c:v>その他の県内</c:v>
                </c:pt>
                <c:pt idx="5">
                  <c:v>東京</c:v>
                </c:pt>
                <c:pt idx="6">
                  <c:v>神奈川</c:v>
                </c:pt>
                <c:pt idx="7">
                  <c:v>山梨</c:v>
                </c:pt>
                <c:pt idx="8">
                  <c:v>愛知</c:v>
                </c:pt>
                <c:pt idx="9">
                  <c:v>千葉</c:v>
                </c:pt>
                <c:pt idx="10">
                  <c:v>埼玉</c:v>
                </c:pt>
                <c:pt idx="11">
                  <c:v>大阪</c:v>
                </c:pt>
                <c:pt idx="12">
                  <c:v>静岡</c:v>
                </c:pt>
                <c:pt idx="13">
                  <c:v>国外</c:v>
                </c:pt>
                <c:pt idx="14">
                  <c:v>その他の県外</c:v>
                </c:pt>
              </c:strCache>
            </c:strRef>
          </c:cat>
          <c:val>
            <c:numRef>
              <c:f>('[1]令和2年月別  '!$D$51:$H$51,'[1]令和2年月別  '!$J$51:$S$51)</c:f>
              <c:numCache>
                <c:formatCode>General</c:formatCode>
                <c:ptCount val="15"/>
                <c:pt idx="0">
                  <c:v>-21</c:v>
                </c:pt>
                <c:pt idx="1">
                  <c:v>15</c:v>
                </c:pt>
                <c:pt idx="2">
                  <c:v>-41</c:v>
                </c:pt>
                <c:pt idx="3">
                  <c:v>-29</c:v>
                </c:pt>
                <c:pt idx="4">
                  <c:v>-24</c:v>
                </c:pt>
                <c:pt idx="5">
                  <c:v>9</c:v>
                </c:pt>
                <c:pt idx="6">
                  <c:v>-18</c:v>
                </c:pt>
                <c:pt idx="7">
                  <c:v>-10</c:v>
                </c:pt>
                <c:pt idx="8">
                  <c:v>7</c:v>
                </c:pt>
                <c:pt idx="9">
                  <c:v>3</c:v>
                </c:pt>
                <c:pt idx="10">
                  <c:v>-46</c:v>
                </c:pt>
                <c:pt idx="11">
                  <c:v>3</c:v>
                </c:pt>
                <c:pt idx="12">
                  <c:v>21</c:v>
                </c:pt>
                <c:pt idx="13">
                  <c:v>39</c:v>
                </c:pt>
                <c:pt idx="14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DE-4287-BD74-D4359E18D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0448"/>
        <c:axId val="139882408"/>
      </c:barChart>
      <c:catAx>
        <c:axId val="13988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9882408"/>
        <c:crosses val="autoZero"/>
        <c:auto val="1"/>
        <c:lblAlgn val="ctr"/>
        <c:lblOffset val="100"/>
        <c:noMultiLvlLbl val="0"/>
      </c:catAx>
      <c:valAx>
        <c:axId val="13988240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9.3134331569209791E-2"/>
              <c:y val="2.547479437410749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39880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令和元年地域別転入超過人口の状況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875669350036963"/>
          <c:y val="0.11404084762280815"/>
          <c:w val="0.86154181581461364"/>
          <c:h val="0.8612192103405834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('[2]H30月別 '!$D$38:$H$38,'[2]H30月別 '!$J$38:$S$38)</c:f>
              <c:strCache>
                <c:ptCount val="15"/>
                <c:pt idx="0">
                  <c:v>諏訪地方</c:v>
                </c:pt>
                <c:pt idx="1">
                  <c:v>長野市</c:v>
                </c:pt>
                <c:pt idx="2">
                  <c:v>松本市</c:v>
                </c:pt>
                <c:pt idx="3">
                  <c:v>塩尻市</c:v>
                </c:pt>
                <c:pt idx="4">
                  <c:v>その他の県内</c:v>
                </c:pt>
                <c:pt idx="5">
                  <c:v>東京</c:v>
                </c:pt>
                <c:pt idx="6">
                  <c:v>神奈川</c:v>
                </c:pt>
                <c:pt idx="7">
                  <c:v>山梨</c:v>
                </c:pt>
                <c:pt idx="8">
                  <c:v>愛知</c:v>
                </c:pt>
                <c:pt idx="9">
                  <c:v>千葉</c:v>
                </c:pt>
                <c:pt idx="10">
                  <c:v>埼玉</c:v>
                </c:pt>
                <c:pt idx="11">
                  <c:v>大阪</c:v>
                </c:pt>
                <c:pt idx="12">
                  <c:v>静岡</c:v>
                </c:pt>
                <c:pt idx="13">
                  <c:v>国外</c:v>
                </c:pt>
                <c:pt idx="14">
                  <c:v>その他の県外</c:v>
                </c:pt>
              </c:strCache>
            </c:strRef>
          </c:cat>
          <c:val>
            <c:numRef>
              <c:f>('[2]H30月別 '!$D$51:$H$51,'[2]H30月別 '!$J$51:$S$51)</c:f>
              <c:numCache>
                <c:formatCode>General</c:formatCode>
                <c:ptCount val="15"/>
                <c:pt idx="0">
                  <c:v>25</c:v>
                </c:pt>
                <c:pt idx="1">
                  <c:v>-10</c:v>
                </c:pt>
                <c:pt idx="2">
                  <c:v>0</c:v>
                </c:pt>
                <c:pt idx="3">
                  <c:v>-35</c:v>
                </c:pt>
                <c:pt idx="4">
                  <c:v>53</c:v>
                </c:pt>
                <c:pt idx="5">
                  <c:v>-59</c:v>
                </c:pt>
                <c:pt idx="6">
                  <c:v>-19</c:v>
                </c:pt>
                <c:pt idx="7">
                  <c:v>22</c:v>
                </c:pt>
                <c:pt idx="8">
                  <c:v>2</c:v>
                </c:pt>
                <c:pt idx="9">
                  <c:v>-9</c:v>
                </c:pt>
                <c:pt idx="10">
                  <c:v>-15</c:v>
                </c:pt>
                <c:pt idx="11">
                  <c:v>10</c:v>
                </c:pt>
                <c:pt idx="12">
                  <c:v>11</c:v>
                </c:pt>
                <c:pt idx="13">
                  <c:v>58</c:v>
                </c:pt>
                <c:pt idx="14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F7-4984-8953-F4EB2457F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1232"/>
        <c:axId val="352459736"/>
      </c:barChart>
      <c:catAx>
        <c:axId val="139881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52459736"/>
        <c:crosses val="autoZero"/>
        <c:auto val="1"/>
        <c:lblAlgn val="ctr"/>
        <c:lblOffset val="100"/>
        <c:noMultiLvlLbl val="0"/>
      </c:catAx>
      <c:valAx>
        <c:axId val="35245973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9.3134331569209791E-2"/>
              <c:y val="2.547479437410749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39881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440531</xdr:colOff>
      <xdr:row>54</xdr:row>
      <xdr:rowOff>95250</xdr:rowOff>
    </xdr:from>
    <xdr:to>
      <xdr:col>29</xdr:col>
      <xdr:colOff>19050</xdr:colOff>
      <xdr:row>76</xdr:row>
      <xdr:rowOff>166688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261937</xdr:colOff>
      <xdr:row>54</xdr:row>
      <xdr:rowOff>73817</xdr:rowOff>
    </xdr:from>
    <xdr:to>
      <xdr:col>15</xdr:col>
      <xdr:colOff>631031</xdr:colOff>
      <xdr:row>76</xdr:row>
      <xdr:rowOff>154780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390525</xdr:colOff>
      <xdr:row>54</xdr:row>
      <xdr:rowOff>95250</xdr:rowOff>
    </xdr:from>
    <xdr:to>
      <xdr:col>28</xdr:col>
      <xdr:colOff>19050</xdr:colOff>
      <xdr:row>70</xdr:row>
      <xdr:rowOff>180975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485775</xdr:colOff>
      <xdr:row>54</xdr:row>
      <xdr:rowOff>85725</xdr:rowOff>
    </xdr:from>
    <xdr:to>
      <xdr:col>19</xdr:col>
      <xdr:colOff>95250</xdr:colOff>
      <xdr:row>71</xdr:row>
      <xdr:rowOff>85725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440531</xdr:colOff>
      <xdr:row>54</xdr:row>
      <xdr:rowOff>95250</xdr:rowOff>
    </xdr:from>
    <xdr:to>
      <xdr:col>29</xdr:col>
      <xdr:colOff>19050</xdr:colOff>
      <xdr:row>76</xdr:row>
      <xdr:rowOff>166688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261937</xdr:colOff>
      <xdr:row>54</xdr:row>
      <xdr:rowOff>73817</xdr:rowOff>
    </xdr:from>
    <xdr:to>
      <xdr:col>15</xdr:col>
      <xdr:colOff>631031</xdr:colOff>
      <xdr:row>76</xdr:row>
      <xdr:rowOff>154780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440531</xdr:colOff>
      <xdr:row>54</xdr:row>
      <xdr:rowOff>95250</xdr:rowOff>
    </xdr:from>
    <xdr:to>
      <xdr:col>29</xdr:col>
      <xdr:colOff>19050</xdr:colOff>
      <xdr:row>76</xdr:row>
      <xdr:rowOff>166688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261937</xdr:colOff>
      <xdr:row>54</xdr:row>
      <xdr:rowOff>73817</xdr:rowOff>
    </xdr:from>
    <xdr:to>
      <xdr:col>15</xdr:col>
      <xdr:colOff>631031</xdr:colOff>
      <xdr:row>76</xdr:row>
      <xdr:rowOff>154780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54</xdr:row>
      <xdr:rowOff>0</xdr:rowOff>
    </xdr:from>
    <xdr:to>
      <xdr:col>12</xdr:col>
      <xdr:colOff>369095</xdr:colOff>
      <xdr:row>76</xdr:row>
      <xdr:rowOff>80963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54</xdr:row>
      <xdr:rowOff>0</xdr:rowOff>
    </xdr:from>
    <xdr:to>
      <xdr:col>25</xdr:col>
      <xdr:colOff>459581</xdr:colOff>
      <xdr:row>76</xdr:row>
      <xdr:rowOff>0</xdr:rowOff>
    </xdr:to>
    <xdr:graphicFrame macro="">
      <xdr:nvGraphicFramePr>
        <xdr:cNvPr id="1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523875</xdr:colOff>
      <xdr:row>54</xdr:row>
      <xdr:rowOff>47625</xdr:rowOff>
    </xdr:from>
    <xdr:to>
      <xdr:col>23</xdr:col>
      <xdr:colOff>11906</xdr:colOff>
      <xdr:row>76</xdr:row>
      <xdr:rowOff>154780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321467</xdr:colOff>
      <xdr:row>54</xdr:row>
      <xdr:rowOff>50004</xdr:rowOff>
    </xdr:from>
    <xdr:to>
      <xdr:col>13</xdr:col>
      <xdr:colOff>23812</xdr:colOff>
      <xdr:row>76</xdr:row>
      <xdr:rowOff>166687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523875</xdr:colOff>
      <xdr:row>54</xdr:row>
      <xdr:rowOff>47625</xdr:rowOff>
    </xdr:from>
    <xdr:to>
      <xdr:col>23</xdr:col>
      <xdr:colOff>11906</xdr:colOff>
      <xdr:row>76</xdr:row>
      <xdr:rowOff>154780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321467</xdr:colOff>
      <xdr:row>54</xdr:row>
      <xdr:rowOff>50004</xdr:rowOff>
    </xdr:from>
    <xdr:to>
      <xdr:col>13</xdr:col>
      <xdr:colOff>23812</xdr:colOff>
      <xdr:row>76</xdr:row>
      <xdr:rowOff>166687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440531</xdr:colOff>
      <xdr:row>54</xdr:row>
      <xdr:rowOff>95250</xdr:rowOff>
    </xdr:from>
    <xdr:to>
      <xdr:col>29</xdr:col>
      <xdr:colOff>19050</xdr:colOff>
      <xdr:row>73</xdr:row>
      <xdr:rowOff>23812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261937</xdr:colOff>
      <xdr:row>54</xdr:row>
      <xdr:rowOff>73817</xdr:rowOff>
    </xdr:from>
    <xdr:to>
      <xdr:col>15</xdr:col>
      <xdr:colOff>631031</xdr:colOff>
      <xdr:row>76</xdr:row>
      <xdr:rowOff>154780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440531</xdr:colOff>
      <xdr:row>54</xdr:row>
      <xdr:rowOff>95250</xdr:rowOff>
    </xdr:from>
    <xdr:to>
      <xdr:col>28</xdr:col>
      <xdr:colOff>19050</xdr:colOff>
      <xdr:row>73</xdr:row>
      <xdr:rowOff>23812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261937</xdr:colOff>
      <xdr:row>54</xdr:row>
      <xdr:rowOff>73817</xdr:rowOff>
    </xdr:from>
    <xdr:to>
      <xdr:col>15</xdr:col>
      <xdr:colOff>631031</xdr:colOff>
      <xdr:row>76</xdr:row>
      <xdr:rowOff>154780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440531</xdr:colOff>
      <xdr:row>54</xdr:row>
      <xdr:rowOff>95250</xdr:rowOff>
    </xdr:from>
    <xdr:to>
      <xdr:col>28</xdr:col>
      <xdr:colOff>19050</xdr:colOff>
      <xdr:row>73</xdr:row>
      <xdr:rowOff>23812</xdr:rowOff>
    </xdr:to>
    <xdr:graphicFrame macro="">
      <xdr:nvGraphicFramePr>
        <xdr:cNvPr id="107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414337</xdr:colOff>
      <xdr:row>54</xdr:row>
      <xdr:rowOff>73818</xdr:rowOff>
    </xdr:from>
    <xdr:to>
      <xdr:col>15</xdr:col>
      <xdr:colOff>631031</xdr:colOff>
      <xdr:row>74</xdr:row>
      <xdr:rowOff>95249</xdr:rowOff>
    </xdr:to>
    <xdr:graphicFrame macro="">
      <xdr:nvGraphicFramePr>
        <xdr:cNvPr id="107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CGSVM01\Redirects$\03556130\&#12487;&#12473;&#12463;&#12488;&#12483;&#12503;\HP&#25522;&#36617;&#29992;\&#31532;4&#34920;%20&#22320;&#22495;&#21029;&#36578;&#20837;&#12539;&#36578;&#20986;&#20154;&#21475;&#12398;&#25512;&#3122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CGSVM01\Redirects$\H31(2019)\A2&#20225;&#30011;&#37096;\C&#22320;&#22495;&#25126;&#30053;&#35506;\02&#24195;&#22577;&#25126;&#30053;&#20418;\&#32113;&#35336;\&#32113;&#35336;&#32057;&#20171;&#12487;&#12540;&#12479;\&#20154;&#21475;&#21205;&#24907;\H30\HP&#25522;&#36617;&#29992;\&#31532;4&#34920;%20&#22320;&#22495;&#21029;&#36578;&#20837;&#12539;&#36578;&#20986;&#20154;&#21475;&#12398;&#25512;&#3122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38～"/>
      <sheetName val="統計書（HP用グラフ有り）"/>
      <sheetName val="令和2年月別  "/>
      <sheetName val="令和元年月別  "/>
      <sheetName val="H30月別 "/>
      <sheetName val="H29月別 "/>
      <sheetName val="H28月別"/>
      <sheetName val="H27月別"/>
      <sheetName val="H26月別"/>
      <sheetName val="H25月別"/>
    </sheetNames>
    <sheetDataSet>
      <sheetData sheetId="0"/>
      <sheetData sheetId="1">
        <row r="51">
          <cell r="B51" t="str">
            <v>総数</v>
          </cell>
        </row>
      </sheetData>
      <sheetData sheetId="2">
        <row r="2">
          <cell r="T2" t="str">
            <v>再掲</v>
          </cell>
        </row>
        <row r="38">
          <cell r="D38" t="str">
            <v>諏訪地方</v>
          </cell>
          <cell r="E38" t="str">
            <v>長野市</v>
          </cell>
          <cell r="F38" t="str">
            <v>松本市</v>
          </cell>
          <cell r="G38" t="str">
            <v>塩尻市</v>
          </cell>
          <cell r="H38" t="str">
            <v>その他の県内</v>
          </cell>
          <cell r="J38" t="str">
            <v>東京</v>
          </cell>
          <cell r="K38" t="str">
            <v>神奈川</v>
          </cell>
          <cell r="L38" t="str">
            <v>山梨</v>
          </cell>
          <cell r="M38" t="str">
            <v>愛知</v>
          </cell>
          <cell r="N38" t="str">
            <v>千葉</v>
          </cell>
          <cell r="O38" t="str">
            <v>埼玉</v>
          </cell>
          <cell r="P38" t="str">
            <v>大阪</v>
          </cell>
          <cell r="Q38" t="str">
            <v>静岡</v>
          </cell>
          <cell r="R38" t="str">
            <v>国外</v>
          </cell>
          <cell r="S38" t="str">
            <v>その他の県外</v>
          </cell>
        </row>
        <row r="39">
          <cell r="B39">
            <v>24</v>
          </cell>
        </row>
        <row r="40">
          <cell r="B40">
            <v>-69</v>
          </cell>
        </row>
        <row r="41">
          <cell r="B41">
            <v>-160</v>
          </cell>
        </row>
        <row r="42">
          <cell r="B42">
            <v>132</v>
          </cell>
        </row>
        <row r="43">
          <cell r="B43">
            <v>8</v>
          </cell>
        </row>
        <row r="44">
          <cell r="B44">
            <v>-35</v>
          </cell>
        </row>
        <row r="45">
          <cell r="B45">
            <v>3</v>
          </cell>
        </row>
        <row r="46">
          <cell r="B46">
            <v>51</v>
          </cell>
        </row>
        <row r="47">
          <cell r="B47">
            <v>-27</v>
          </cell>
        </row>
        <row r="48">
          <cell r="B48">
            <v>38</v>
          </cell>
        </row>
        <row r="49">
          <cell r="B49">
            <v>7</v>
          </cell>
        </row>
        <row r="50">
          <cell r="B50">
            <v>-25</v>
          </cell>
        </row>
        <row r="51">
          <cell r="D51">
            <v>-21</v>
          </cell>
          <cell r="E51">
            <v>15</v>
          </cell>
          <cell r="F51">
            <v>-41</v>
          </cell>
          <cell r="G51">
            <v>-29</v>
          </cell>
          <cell r="H51">
            <v>-24</v>
          </cell>
          <cell r="J51">
            <v>9</v>
          </cell>
          <cell r="K51">
            <v>-18</v>
          </cell>
          <cell r="L51">
            <v>-10</v>
          </cell>
          <cell r="M51">
            <v>7</v>
          </cell>
          <cell r="N51">
            <v>3</v>
          </cell>
          <cell r="O51">
            <v>-46</v>
          </cell>
          <cell r="P51">
            <v>3</v>
          </cell>
          <cell r="Q51">
            <v>21</v>
          </cell>
          <cell r="R51">
            <v>39</v>
          </cell>
          <cell r="S51">
            <v>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38～"/>
      <sheetName val="統計書"/>
      <sheetName val="H30月別 "/>
      <sheetName val="H29月別 "/>
      <sheetName val="H28月別"/>
      <sheetName val="H27月別"/>
      <sheetName val="H26月別"/>
      <sheetName val="H25月別"/>
    </sheetNames>
    <sheetDataSet>
      <sheetData sheetId="0"/>
      <sheetData sheetId="1"/>
      <sheetData sheetId="2">
        <row r="38">
          <cell r="D38" t="str">
            <v>諏訪地方</v>
          </cell>
          <cell r="E38" t="str">
            <v>長野市</v>
          </cell>
          <cell r="F38" t="str">
            <v>松本市</v>
          </cell>
          <cell r="G38" t="str">
            <v>塩尻市</v>
          </cell>
          <cell r="H38" t="str">
            <v>その他の県内</v>
          </cell>
          <cell r="J38" t="str">
            <v>東京</v>
          </cell>
          <cell r="K38" t="str">
            <v>神奈川</v>
          </cell>
          <cell r="L38" t="str">
            <v>山梨</v>
          </cell>
          <cell r="M38" t="str">
            <v>愛知</v>
          </cell>
          <cell r="N38" t="str">
            <v>千葉</v>
          </cell>
          <cell r="O38" t="str">
            <v>埼玉</v>
          </cell>
          <cell r="P38" t="str">
            <v>大阪</v>
          </cell>
          <cell r="Q38" t="str">
            <v>静岡</v>
          </cell>
          <cell r="R38" t="str">
            <v>国外</v>
          </cell>
          <cell r="S38" t="str">
            <v>その他の県外</v>
          </cell>
        </row>
        <row r="39">
          <cell r="B39">
            <v>20</v>
          </cell>
        </row>
        <row r="40">
          <cell r="B40">
            <v>-29</v>
          </cell>
        </row>
        <row r="41">
          <cell r="B41">
            <v>-116</v>
          </cell>
        </row>
        <row r="42">
          <cell r="B42">
            <v>114</v>
          </cell>
        </row>
        <row r="43">
          <cell r="B43">
            <v>11</v>
          </cell>
        </row>
        <row r="44">
          <cell r="B44">
            <v>15</v>
          </cell>
        </row>
        <row r="45">
          <cell r="B45">
            <v>33</v>
          </cell>
        </row>
        <row r="46">
          <cell r="B46">
            <v>32</v>
          </cell>
        </row>
        <row r="47">
          <cell r="B47">
            <v>12</v>
          </cell>
        </row>
        <row r="48">
          <cell r="B48">
            <v>-34</v>
          </cell>
        </row>
        <row r="49">
          <cell r="B49">
            <v>9</v>
          </cell>
        </row>
        <row r="50">
          <cell r="B50">
            <v>20</v>
          </cell>
        </row>
        <row r="51">
          <cell r="D51">
            <v>25</v>
          </cell>
          <cell r="E51">
            <v>-10</v>
          </cell>
          <cell r="F51">
            <v>0</v>
          </cell>
          <cell r="G51">
            <v>-35</v>
          </cell>
          <cell r="H51">
            <v>53</v>
          </cell>
          <cell r="J51">
            <v>-59</v>
          </cell>
          <cell r="K51">
            <v>-19</v>
          </cell>
          <cell r="L51">
            <v>22</v>
          </cell>
          <cell r="M51">
            <v>2</v>
          </cell>
          <cell r="N51">
            <v>-9</v>
          </cell>
          <cell r="O51">
            <v>-15</v>
          </cell>
          <cell r="P51">
            <v>10</v>
          </cell>
          <cell r="Q51">
            <v>11</v>
          </cell>
          <cell r="R51">
            <v>58</v>
          </cell>
          <cell r="S51">
            <v>53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1"/>
  <sheetViews>
    <sheetView showGridLines="0" tabSelected="1" zoomScaleNormal="100" workbookViewId="0">
      <selection activeCell="B1" sqref="B1"/>
    </sheetView>
  </sheetViews>
  <sheetFormatPr defaultRowHeight="15"/>
  <cols>
    <col min="1" max="1" width="1.375" style="1" customWidth="1"/>
    <col min="2" max="3" width="9" style="1"/>
    <col min="4" max="4" width="8.875" style="1" customWidth="1"/>
    <col min="5" max="6" width="8.375" style="1" customWidth="1"/>
    <col min="7" max="7" width="8.875" style="1" customWidth="1"/>
    <col min="8" max="13" width="8.375" style="1" customWidth="1"/>
    <col min="14" max="16384" width="9" style="1"/>
  </cols>
  <sheetData>
    <row r="1" spans="1:13" s="4" customFormat="1" ht="18" thickBot="1">
      <c r="A1" s="477"/>
      <c r="B1" s="478" t="s">
        <v>13</v>
      </c>
      <c r="H1" s="541" t="s">
        <v>107</v>
      </c>
      <c r="I1" s="541"/>
      <c r="J1" s="541"/>
      <c r="K1" s="541"/>
      <c r="L1" s="541"/>
      <c r="M1" s="541"/>
    </row>
    <row r="2" spans="1:13" s="12" customFormat="1" ht="19.5" customHeight="1">
      <c r="B2" s="526" t="s">
        <v>1</v>
      </c>
      <c r="C2" s="529" t="s">
        <v>22</v>
      </c>
      <c r="D2" s="530"/>
      <c r="E2" s="530"/>
      <c r="F2" s="530"/>
      <c r="G2" s="530"/>
      <c r="H2" s="530"/>
      <c r="I2" s="530"/>
      <c r="J2" s="530"/>
      <c r="K2" s="530"/>
      <c r="L2" s="530"/>
      <c r="M2" s="531"/>
    </row>
    <row r="3" spans="1:13" s="12" customFormat="1" ht="13.5">
      <c r="B3" s="527"/>
      <c r="C3" s="532" t="s">
        <v>23</v>
      </c>
      <c r="D3" s="534" t="s">
        <v>20</v>
      </c>
      <c r="E3" s="536"/>
      <c r="F3" s="537"/>
      <c r="G3" s="534" t="s">
        <v>21</v>
      </c>
      <c r="H3" s="536"/>
      <c r="I3" s="536"/>
      <c r="J3" s="536"/>
      <c r="K3" s="536"/>
      <c r="L3" s="536"/>
      <c r="M3" s="538"/>
    </row>
    <row r="4" spans="1:13" s="12" customFormat="1" ht="13.5">
      <c r="B4" s="528"/>
      <c r="C4" s="533"/>
      <c r="D4" s="535"/>
      <c r="E4" s="64" t="s">
        <v>5</v>
      </c>
      <c r="F4" s="92" t="s">
        <v>19</v>
      </c>
      <c r="G4" s="535"/>
      <c r="H4" s="64" t="s">
        <v>15</v>
      </c>
      <c r="I4" s="64" t="s">
        <v>16</v>
      </c>
      <c r="J4" s="64" t="s">
        <v>17</v>
      </c>
      <c r="K4" s="64" t="s">
        <v>18</v>
      </c>
      <c r="L4" s="92" t="s">
        <v>48</v>
      </c>
      <c r="M4" s="65" t="s">
        <v>19</v>
      </c>
    </row>
    <row r="5" spans="1:13" s="12" customFormat="1" ht="13.5" customHeight="1">
      <c r="B5" s="93" t="s">
        <v>42</v>
      </c>
      <c r="C5" s="94">
        <v>2100</v>
      </c>
      <c r="D5" s="95">
        <v>1101</v>
      </c>
      <c r="E5" s="96">
        <v>684</v>
      </c>
      <c r="F5" s="97">
        <v>417</v>
      </c>
      <c r="G5" s="98">
        <v>999</v>
      </c>
      <c r="H5" s="96">
        <v>323</v>
      </c>
      <c r="I5" s="96">
        <v>138</v>
      </c>
      <c r="J5" s="96">
        <v>39</v>
      </c>
      <c r="K5" s="96">
        <v>5</v>
      </c>
      <c r="L5" s="97">
        <v>13</v>
      </c>
      <c r="M5" s="99">
        <v>481</v>
      </c>
    </row>
    <row r="6" spans="1:13" s="12" customFormat="1" ht="13.5" customHeight="1">
      <c r="B6" s="100" t="s">
        <v>41</v>
      </c>
      <c r="C6" s="94">
        <v>2346</v>
      </c>
      <c r="D6" s="95">
        <v>1135</v>
      </c>
      <c r="E6" s="96">
        <v>678</v>
      </c>
      <c r="F6" s="97">
        <v>457</v>
      </c>
      <c r="G6" s="98">
        <v>1211</v>
      </c>
      <c r="H6" s="96">
        <v>372</v>
      </c>
      <c r="I6" s="96">
        <v>165</v>
      </c>
      <c r="J6" s="96">
        <v>54</v>
      </c>
      <c r="K6" s="96">
        <v>58</v>
      </c>
      <c r="L6" s="97">
        <v>55</v>
      </c>
      <c r="M6" s="99">
        <v>507</v>
      </c>
    </row>
    <row r="7" spans="1:13" s="12" customFormat="1" ht="13.5" customHeight="1">
      <c r="B7" s="101">
        <v>7</v>
      </c>
      <c r="C7" s="94">
        <v>2473</v>
      </c>
      <c r="D7" s="95">
        <v>1313</v>
      </c>
      <c r="E7" s="96">
        <v>821</v>
      </c>
      <c r="F7" s="97">
        <v>492</v>
      </c>
      <c r="G7" s="98">
        <v>1160</v>
      </c>
      <c r="H7" s="96">
        <v>295</v>
      </c>
      <c r="I7" s="96">
        <v>163</v>
      </c>
      <c r="J7" s="96">
        <v>62</v>
      </c>
      <c r="K7" s="96">
        <v>46</v>
      </c>
      <c r="L7" s="97">
        <v>65</v>
      </c>
      <c r="M7" s="99">
        <v>529</v>
      </c>
    </row>
    <row r="8" spans="1:13" s="12" customFormat="1" ht="13.5" customHeight="1">
      <c r="B8" s="101">
        <v>12</v>
      </c>
      <c r="C8" s="102">
        <v>3587</v>
      </c>
      <c r="D8" s="103">
        <v>1680</v>
      </c>
      <c r="E8" s="104">
        <v>1006</v>
      </c>
      <c r="F8" s="105">
        <v>674</v>
      </c>
      <c r="G8" s="106">
        <v>1907</v>
      </c>
      <c r="H8" s="104">
        <v>299</v>
      </c>
      <c r="I8" s="104">
        <v>186</v>
      </c>
      <c r="J8" s="104">
        <v>84</v>
      </c>
      <c r="K8" s="104">
        <v>102</v>
      </c>
      <c r="L8" s="105">
        <v>393</v>
      </c>
      <c r="M8" s="107">
        <v>843</v>
      </c>
    </row>
    <row r="9" spans="1:13" s="108" customFormat="1" ht="13.5" customHeight="1">
      <c r="B9" s="109">
        <v>17</v>
      </c>
      <c r="C9" s="102">
        <v>2919</v>
      </c>
      <c r="D9" s="103">
        <v>1345</v>
      </c>
      <c r="E9" s="104">
        <v>759</v>
      </c>
      <c r="F9" s="105">
        <v>586</v>
      </c>
      <c r="G9" s="106">
        <v>1574</v>
      </c>
      <c r="H9" s="104">
        <v>223</v>
      </c>
      <c r="I9" s="104">
        <v>134</v>
      </c>
      <c r="J9" s="104">
        <v>79</v>
      </c>
      <c r="K9" s="104">
        <v>72</v>
      </c>
      <c r="L9" s="105">
        <v>352</v>
      </c>
      <c r="M9" s="107">
        <v>714</v>
      </c>
    </row>
    <row r="10" spans="1:13" s="108" customFormat="1" ht="13.5" customHeight="1">
      <c r="B10" s="110">
        <v>22</v>
      </c>
      <c r="C10" s="111">
        <v>2138</v>
      </c>
      <c r="D10" s="112">
        <v>1118</v>
      </c>
      <c r="E10" s="113">
        <v>626</v>
      </c>
      <c r="F10" s="114">
        <v>492</v>
      </c>
      <c r="G10" s="115">
        <v>1020</v>
      </c>
      <c r="H10" s="113">
        <v>193</v>
      </c>
      <c r="I10" s="113">
        <v>111</v>
      </c>
      <c r="J10" s="113">
        <v>51</v>
      </c>
      <c r="K10" s="113">
        <v>69</v>
      </c>
      <c r="L10" s="114">
        <v>176</v>
      </c>
      <c r="M10" s="116">
        <v>420</v>
      </c>
    </row>
    <row r="11" spans="1:13" s="108" customFormat="1" ht="13.5" customHeight="1">
      <c r="B11" s="109">
        <v>27</v>
      </c>
      <c r="C11" s="169">
        <v>1993</v>
      </c>
      <c r="D11" s="170">
        <v>1018</v>
      </c>
      <c r="E11" s="171">
        <v>560</v>
      </c>
      <c r="F11" s="172">
        <v>458</v>
      </c>
      <c r="G11" s="173">
        <v>975</v>
      </c>
      <c r="H11" s="171">
        <v>171</v>
      </c>
      <c r="I11" s="171">
        <v>110</v>
      </c>
      <c r="J11" s="171">
        <v>53</v>
      </c>
      <c r="K11" s="171">
        <v>49</v>
      </c>
      <c r="L11" s="172">
        <v>143</v>
      </c>
      <c r="M11" s="174">
        <v>449</v>
      </c>
    </row>
    <row r="12" spans="1:13" s="12" customFormat="1" ht="13.5" customHeight="1">
      <c r="B12" s="110">
        <v>28</v>
      </c>
      <c r="C12" s="293">
        <v>2011</v>
      </c>
      <c r="D12" s="294">
        <v>989</v>
      </c>
      <c r="E12" s="295">
        <v>526</v>
      </c>
      <c r="F12" s="296">
        <v>463</v>
      </c>
      <c r="G12" s="294">
        <v>1022</v>
      </c>
      <c r="H12" s="295">
        <v>192</v>
      </c>
      <c r="I12" s="295">
        <v>107</v>
      </c>
      <c r="J12" s="295">
        <v>60</v>
      </c>
      <c r="K12" s="295">
        <v>50</v>
      </c>
      <c r="L12" s="295">
        <v>173</v>
      </c>
      <c r="M12" s="297">
        <v>440</v>
      </c>
    </row>
    <row r="13" spans="1:13" s="12" customFormat="1" ht="13.5" customHeight="1">
      <c r="B13" s="109">
        <v>29</v>
      </c>
      <c r="C13" s="169">
        <v>2169</v>
      </c>
      <c r="D13" s="173">
        <v>1009</v>
      </c>
      <c r="E13" s="171">
        <v>489</v>
      </c>
      <c r="F13" s="419">
        <v>520</v>
      </c>
      <c r="G13" s="173">
        <v>1160</v>
      </c>
      <c r="H13" s="171">
        <v>198</v>
      </c>
      <c r="I13" s="171">
        <v>116</v>
      </c>
      <c r="J13" s="171">
        <v>58</v>
      </c>
      <c r="K13" s="171">
        <v>77</v>
      </c>
      <c r="L13" s="171">
        <v>226</v>
      </c>
      <c r="M13" s="174">
        <v>485</v>
      </c>
    </row>
    <row r="14" spans="1:13" s="12" customFormat="1" ht="13.5" customHeight="1">
      <c r="B14" s="109">
        <v>30</v>
      </c>
      <c r="C14" s="169">
        <v>2150</v>
      </c>
      <c r="D14" s="173">
        <v>983</v>
      </c>
      <c r="E14" s="171">
        <v>515</v>
      </c>
      <c r="F14" s="419">
        <v>468</v>
      </c>
      <c r="G14" s="173">
        <v>1167</v>
      </c>
      <c r="H14" s="171">
        <v>195</v>
      </c>
      <c r="I14" s="171">
        <v>120</v>
      </c>
      <c r="J14" s="171">
        <v>77</v>
      </c>
      <c r="K14" s="171">
        <v>71</v>
      </c>
      <c r="L14" s="171">
        <v>206</v>
      </c>
      <c r="M14" s="174">
        <v>498</v>
      </c>
    </row>
    <row r="15" spans="1:13" s="421" customFormat="1" ht="13.5" customHeight="1">
      <c r="B15" s="467" t="s">
        <v>103</v>
      </c>
      <c r="C15" s="169">
        <v>1975</v>
      </c>
      <c r="D15" s="173">
        <v>874</v>
      </c>
      <c r="E15" s="171">
        <v>485</v>
      </c>
      <c r="F15" s="419">
        <v>389</v>
      </c>
      <c r="G15" s="173">
        <v>1101</v>
      </c>
      <c r="H15" s="171">
        <v>177</v>
      </c>
      <c r="I15" s="171">
        <v>117</v>
      </c>
      <c r="J15" s="171">
        <v>47</v>
      </c>
      <c r="K15" s="171">
        <v>83</v>
      </c>
      <c r="L15" s="171">
        <v>216</v>
      </c>
      <c r="M15" s="174">
        <v>461</v>
      </c>
    </row>
    <row r="16" spans="1:13" s="421" customFormat="1" ht="13.5" customHeight="1">
      <c r="B16" s="109">
        <v>2</v>
      </c>
      <c r="C16" s="169">
        <v>1944</v>
      </c>
      <c r="D16" s="170">
        <v>899</v>
      </c>
      <c r="E16" s="171">
        <v>468</v>
      </c>
      <c r="F16" s="419">
        <v>431</v>
      </c>
      <c r="G16" s="170">
        <v>1045</v>
      </c>
      <c r="H16" s="171">
        <v>212</v>
      </c>
      <c r="I16" s="171">
        <v>105</v>
      </c>
      <c r="J16" s="171">
        <v>67</v>
      </c>
      <c r="K16" s="171">
        <v>68</v>
      </c>
      <c r="L16" s="171">
        <v>117</v>
      </c>
      <c r="M16" s="174">
        <v>476</v>
      </c>
    </row>
    <row r="17" spans="2:13" s="421" customFormat="1" ht="13.5" customHeight="1">
      <c r="B17" s="109">
        <v>3</v>
      </c>
      <c r="C17" s="169">
        <v>2013</v>
      </c>
      <c r="D17" s="170">
        <v>889</v>
      </c>
      <c r="E17" s="171">
        <v>426</v>
      </c>
      <c r="F17" s="419">
        <v>463</v>
      </c>
      <c r="G17" s="173">
        <v>1124</v>
      </c>
      <c r="H17" s="171">
        <v>241</v>
      </c>
      <c r="I17" s="171">
        <v>116</v>
      </c>
      <c r="J17" s="171">
        <v>58</v>
      </c>
      <c r="K17" s="171">
        <v>79</v>
      </c>
      <c r="L17" s="172">
        <v>71</v>
      </c>
      <c r="M17" s="174">
        <v>559</v>
      </c>
    </row>
    <row r="18" spans="2:13" s="421" customFormat="1" ht="13.5" customHeight="1">
      <c r="B18" s="499">
        <v>4</v>
      </c>
      <c r="C18" s="111">
        <v>2132</v>
      </c>
      <c r="D18" s="112">
        <v>850</v>
      </c>
      <c r="E18" s="113">
        <v>379</v>
      </c>
      <c r="F18" s="500">
        <v>471</v>
      </c>
      <c r="G18" s="115">
        <v>1282</v>
      </c>
      <c r="H18" s="113">
        <v>234</v>
      </c>
      <c r="I18" s="113">
        <v>106</v>
      </c>
      <c r="J18" s="113">
        <v>80</v>
      </c>
      <c r="K18" s="113">
        <v>89</v>
      </c>
      <c r="L18" s="114">
        <v>195</v>
      </c>
      <c r="M18" s="116">
        <v>578</v>
      </c>
    </row>
    <row r="19" spans="2:13" s="421" customFormat="1" ht="13.5" customHeight="1" thickBot="1">
      <c r="B19" s="501">
        <v>5</v>
      </c>
      <c r="C19" s="502">
        <v>2106</v>
      </c>
      <c r="D19" s="503">
        <v>789</v>
      </c>
      <c r="E19" s="504">
        <v>406</v>
      </c>
      <c r="F19" s="488">
        <v>383</v>
      </c>
      <c r="G19" s="505">
        <v>1317</v>
      </c>
      <c r="H19" s="504">
        <v>213</v>
      </c>
      <c r="I19" s="504">
        <v>116</v>
      </c>
      <c r="J19" s="504">
        <v>63</v>
      </c>
      <c r="K19" s="504">
        <v>74</v>
      </c>
      <c r="L19" s="506">
        <v>263</v>
      </c>
      <c r="M19" s="507">
        <v>588</v>
      </c>
    </row>
    <row r="20" spans="2:13" s="12" customFormat="1" ht="14.25" thickBot="1">
      <c r="B20" s="117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</row>
    <row r="21" spans="2:13" s="12" customFormat="1" ht="19.5" customHeight="1">
      <c r="B21" s="526" t="s">
        <v>1</v>
      </c>
      <c r="C21" s="529" t="s">
        <v>33</v>
      </c>
      <c r="D21" s="530"/>
      <c r="E21" s="530"/>
      <c r="F21" s="530"/>
      <c r="G21" s="530"/>
      <c r="H21" s="530"/>
      <c r="I21" s="530"/>
      <c r="J21" s="530"/>
      <c r="K21" s="530"/>
      <c r="L21" s="530"/>
      <c r="M21" s="531"/>
    </row>
    <row r="22" spans="2:13" s="12" customFormat="1" ht="13.5">
      <c r="B22" s="527"/>
      <c r="C22" s="539" t="s">
        <v>12</v>
      </c>
      <c r="D22" s="534" t="s">
        <v>20</v>
      </c>
      <c r="E22" s="536"/>
      <c r="F22" s="537"/>
      <c r="G22" s="534" t="s">
        <v>21</v>
      </c>
      <c r="H22" s="536"/>
      <c r="I22" s="536"/>
      <c r="J22" s="536"/>
      <c r="K22" s="536"/>
      <c r="L22" s="536"/>
      <c r="M22" s="538"/>
    </row>
    <row r="23" spans="2:13" s="12" customFormat="1" ht="19.5" customHeight="1">
      <c r="B23" s="528"/>
      <c r="C23" s="540"/>
      <c r="D23" s="535"/>
      <c r="E23" s="64" t="s">
        <v>5</v>
      </c>
      <c r="F23" s="92" t="s">
        <v>19</v>
      </c>
      <c r="G23" s="535"/>
      <c r="H23" s="64" t="s">
        <v>15</v>
      </c>
      <c r="I23" s="64" t="s">
        <v>16</v>
      </c>
      <c r="J23" s="64" t="s">
        <v>17</v>
      </c>
      <c r="K23" s="64" t="s">
        <v>18</v>
      </c>
      <c r="L23" s="92" t="s">
        <v>48</v>
      </c>
      <c r="M23" s="65" t="s">
        <v>19</v>
      </c>
    </row>
    <row r="24" spans="2:13" s="12" customFormat="1" ht="13.5" customHeight="1">
      <c r="B24" s="93" t="s">
        <v>42</v>
      </c>
      <c r="C24" s="119">
        <v>1855</v>
      </c>
      <c r="D24" s="120">
        <v>970</v>
      </c>
      <c r="E24" s="121">
        <v>574</v>
      </c>
      <c r="F24" s="122">
        <v>396</v>
      </c>
      <c r="G24" s="123">
        <v>885</v>
      </c>
      <c r="H24" s="121">
        <v>257</v>
      </c>
      <c r="I24" s="121">
        <v>123</v>
      </c>
      <c r="J24" s="121">
        <v>53</v>
      </c>
      <c r="K24" s="121">
        <v>47</v>
      </c>
      <c r="L24" s="122">
        <v>12</v>
      </c>
      <c r="M24" s="124">
        <v>393</v>
      </c>
    </row>
    <row r="25" spans="2:13" s="12" customFormat="1" ht="13.5" customHeight="1">
      <c r="B25" s="100" t="s">
        <v>41</v>
      </c>
      <c r="C25" s="94">
        <v>1848</v>
      </c>
      <c r="D25" s="95">
        <v>842</v>
      </c>
      <c r="E25" s="96">
        <v>383</v>
      </c>
      <c r="F25" s="97">
        <v>459</v>
      </c>
      <c r="G25" s="98">
        <v>1006</v>
      </c>
      <c r="H25" s="96">
        <v>303</v>
      </c>
      <c r="I25" s="96">
        <v>151</v>
      </c>
      <c r="J25" s="96">
        <v>58</v>
      </c>
      <c r="K25" s="96">
        <v>49</v>
      </c>
      <c r="L25" s="97">
        <v>24</v>
      </c>
      <c r="M25" s="99">
        <v>421</v>
      </c>
    </row>
    <row r="26" spans="2:13" s="12" customFormat="1" ht="13.5" customHeight="1">
      <c r="B26" s="101">
        <v>7</v>
      </c>
      <c r="C26" s="94">
        <v>2202</v>
      </c>
      <c r="D26" s="95">
        <v>1109</v>
      </c>
      <c r="E26" s="96">
        <v>636</v>
      </c>
      <c r="F26" s="97">
        <v>473</v>
      </c>
      <c r="G26" s="98">
        <v>1093</v>
      </c>
      <c r="H26" s="96">
        <v>261</v>
      </c>
      <c r="I26" s="96">
        <v>127</v>
      </c>
      <c r="J26" s="96">
        <v>68</v>
      </c>
      <c r="K26" s="96">
        <v>50</v>
      </c>
      <c r="L26" s="97">
        <v>50</v>
      </c>
      <c r="M26" s="99">
        <v>537</v>
      </c>
    </row>
    <row r="27" spans="2:13" s="108" customFormat="1" ht="13.5" customHeight="1">
      <c r="B27" s="101">
        <v>12</v>
      </c>
      <c r="C27" s="102">
        <v>3067</v>
      </c>
      <c r="D27" s="103">
        <v>1446</v>
      </c>
      <c r="E27" s="104">
        <v>748</v>
      </c>
      <c r="F27" s="105">
        <v>698</v>
      </c>
      <c r="G27" s="106">
        <v>1621</v>
      </c>
      <c r="H27" s="104">
        <v>305</v>
      </c>
      <c r="I27" s="104">
        <v>146</v>
      </c>
      <c r="J27" s="104">
        <v>96</v>
      </c>
      <c r="K27" s="104">
        <v>88</v>
      </c>
      <c r="L27" s="105">
        <v>299</v>
      </c>
      <c r="M27" s="107">
        <v>687</v>
      </c>
    </row>
    <row r="28" spans="2:13" s="108" customFormat="1" ht="13.5" customHeight="1">
      <c r="B28" s="109">
        <v>17</v>
      </c>
      <c r="C28" s="102">
        <v>2749</v>
      </c>
      <c r="D28" s="103">
        <v>1231</v>
      </c>
      <c r="E28" s="104">
        <v>693</v>
      </c>
      <c r="F28" s="105">
        <v>538</v>
      </c>
      <c r="G28" s="106">
        <v>1518</v>
      </c>
      <c r="H28" s="104">
        <v>270</v>
      </c>
      <c r="I28" s="104">
        <v>188</v>
      </c>
      <c r="J28" s="104">
        <v>65</v>
      </c>
      <c r="K28" s="104">
        <v>79</v>
      </c>
      <c r="L28" s="105">
        <v>371</v>
      </c>
      <c r="M28" s="107">
        <v>545</v>
      </c>
    </row>
    <row r="29" spans="2:13" s="108" customFormat="1" ht="13.5" customHeight="1">
      <c r="B29" s="110">
        <v>22</v>
      </c>
      <c r="C29" s="111">
        <v>2246</v>
      </c>
      <c r="D29" s="112">
        <v>1073</v>
      </c>
      <c r="E29" s="113">
        <v>566</v>
      </c>
      <c r="F29" s="114">
        <v>507</v>
      </c>
      <c r="G29" s="115">
        <v>1173</v>
      </c>
      <c r="H29" s="113">
        <v>234</v>
      </c>
      <c r="I29" s="113">
        <v>130</v>
      </c>
      <c r="J29" s="113">
        <v>54</v>
      </c>
      <c r="K29" s="113">
        <v>48</v>
      </c>
      <c r="L29" s="114">
        <v>249</v>
      </c>
      <c r="M29" s="116">
        <v>458</v>
      </c>
    </row>
    <row r="30" spans="2:13" s="66" customFormat="1" ht="13.5" customHeight="1">
      <c r="B30" s="109">
        <v>27</v>
      </c>
      <c r="C30" s="169">
        <v>2006</v>
      </c>
      <c r="D30" s="170">
        <v>1030</v>
      </c>
      <c r="E30" s="171">
        <v>525</v>
      </c>
      <c r="F30" s="172">
        <v>505</v>
      </c>
      <c r="G30" s="173">
        <v>976</v>
      </c>
      <c r="H30" s="171">
        <v>204</v>
      </c>
      <c r="I30" s="171">
        <v>121</v>
      </c>
      <c r="J30" s="171">
        <v>60</v>
      </c>
      <c r="K30" s="171">
        <v>71</v>
      </c>
      <c r="L30" s="172">
        <v>114</v>
      </c>
      <c r="M30" s="174">
        <v>406</v>
      </c>
    </row>
    <row r="31" spans="2:13" s="3" customFormat="1" ht="13.5" customHeight="1">
      <c r="B31" s="109">
        <v>28</v>
      </c>
      <c r="C31" s="290">
        <v>1921</v>
      </c>
      <c r="D31" s="289">
        <v>952</v>
      </c>
      <c r="E31" s="287">
        <v>505</v>
      </c>
      <c r="F31" s="291">
        <v>447</v>
      </c>
      <c r="G31" s="292">
        <v>969</v>
      </c>
      <c r="H31" s="287">
        <v>235</v>
      </c>
      <c r="I31" s="287">
        <v>91</v>
      </c>
      <c r="J31" s="287">
        <v>63</v>
      </c>
      <c r="K31" s="287">
        <v>79</v>
      </c>
      <c r="L31" s="287">
        <v>117</v>
      </c>
      <c r="M31" s="288">
        <v>384</v>
      </c>
    </row>
    <row r="32" spans="2:13" s="3" customFormat="1" ht="13.5" customHeight="1">
      <c r="B32" s="109">
        <v>29</v>
      </c>
      <c r="C32" s="169">
        <v>1973</v>
      </c>
      <c r="D32" s="170">
        <v>994</v>
      </c>
      <c r="E32" s="171">
        <v>496</v>
      </c>
      <c r="F32" s="419">
        <v>498</v>
      </c>
      <c r="G32" s="173">
        <v>979</v>
      </c>
      <c r="H32" s="171">
        <v>198</v>
      </c>
      <c r="I32" s="171">
        <v>112</v>
      </c>
      <c r="J32" s="171">
        <v>53</v>
      </c>
      <c r="K32" s="171">
        <v>53</v>
      </c>
      <c r="L32" s="171">
        <v>156</v>
      </c>
      <c r="M32" s="174">
        <v>407</v>
      </c>
    </row>
    <row r="33" spans="1:14" s="3" customFormat="1" ht="13.5" customHeight="1">
      <c r="B33" s="109">
        <v>30</v>
      </c>
      <c r="C33" s="169">
        <v>2063</v>
      </c>
      <c r="D33" s="170">
        <v>950</v>
      </c>
      <c r="E33" s="171">
        <v>490</v>
      </c>
      <c r="F33" s="419">
        <v>460</v>
      </c>
      <c r="G33" s="173">
        <v>1113</v>
      </c>
      <c r="H33" s="171">
        <v>254</v>
      </c>
      <c r="I33" s="171">
        <v>139</v>
      </c>
      <c r="J33" s="171">
        <v>55</v>
      </c>
      <c r="K33" s="171">
        <v>69</v>
      </c>
      <c r="L33" s="171">
        <v>148</v>
      </c>
      <c r="M33" s="174">
        <v>448</v>
      </c>
    </row>
    <row r="34" spans="1:14" s="422" customFormat="1" ht="13.5" customHeight="1">
      <c r="A34" s="468"/>
      <c r="B34" s="470" t="s">
        <v>103</v>
      </c>
      <c r="C34" s="169">
        <v>2125</v>
      </c>
      <c r="D34" s="173">
        <v>1025</v>
      </c>
      <c r="E34" s="171">
        <v>459</v>
      </c>
      <c r="F34" s="419">
        <v>566</v>
      </c>
      <c r="G34" s="173">
        <v>1100</v>
      </c>
      <c r="H34" s="171">
        <v>226</v>
      </c>
      <c r="I34" s="171">
        <v>134</v>
      </c>
      <c r="J34" s="171">
        <v>67</v>
      </c>
      <c r="K34" s="171">
        <v>57</v>
      </c>
      <c r="L34" s="171">
        <v>174</v>
      </c>
      <c r="M34" s="174">
        <v>442</v>
      </c>
    </row>
    <row r="35" spans="1:14" s="422" customFormat="1" ht="13.5" customHeight="1">
      <c r="A35" s="468"/>
      <c r="B35" s="109">
        <v>2</v>
      </c>
      <c r="C35" s="169">
        <v>1997</v>
      </c>
      <c r="D35" s="170">
        <v>999</v>
      </c>
      <c r="E35" s="171">
        <v>489</v>
      </c>
      <c r="F35" s="419">
        <v>510</v>
      </c>
      <c r="G35" s="173">
        <v>998</v>
      </c>
      <c r="H35" s="171">
        <v>203</v>
      </c>
      <c r="I35" s="171">
        <v>123</v>
      </c>
      <c r="J35" s="171">
        <v>77</v>
      </c>
      <c r="K35" s="171">
        <v>61</v>
      </c>
      <c r="L35" s="171">
        <v>78</v>
      </c>
      <c r="M35" s="174">
        <v>456</v>
      </c>
    </row>
    <row r="36" spans="1:14" s="422" customFormat="1" ht="13.5" customHeight="1">
      <c r="A36" s="486"/>
      <c r="B36" s="109">
        <v>3</v>
      </c>
      <c r="C36" s="169">
        <v>1957</v>
      </c>
      <c r="D36" s="170">
        <v>896</v>
      </c>
      <c r="E36" s="171">
        <v>439</v>
      </c>
      <c r="F36" s="419">
        <v>457</v>
      </c>
      <c r="G36" s="173">
        <v>1061</v>
      </c>
      <c r="H36" s="171">
        <v>256</v>
      </c>
      <c r="I36" s="171">
        <v>128</v>
      </c>
      <c r="J36" s="171">
        <v>66</v>
      </c>
      <c r="K36" s="171">
        <v>63</v>
      </c>
      <c r="L36" s="171">
        <v>98</v>
      </c>
      <c r="M36" s="174">
        <v>450</v>
      </c>
    </row>
    <row r="37" spans="1:14" s="422" customFormat="1" ht="13.5" customHeight="1">
      <c r="B37" s="499">
        <v>4</v>
      </c>
      <c r="C37" s="512">
        <v>2165</v>
      </c>
      <c r="D37" s="508">
        <v>984</v>
      </c>
      <c r="E37" s="509">
        <v>485</v>
      </c>
      <c r="F37" s="500">
        <v>499</v>
      </c>
      <c r="G37" s="510">
        <v>1181</v>
      </c>
      <c r="H37" s="509">
        <v>247</v>
      </c>
      <c r="I37" s="509">
        <v>124</v>
      </c>
      <c r="J37" s="509">
        <v>51</v>
      </c>
      <c r="K37" s="509">
        <v>76</v>
      </c>
      <c r="L37" s="509">
        <v>157</v>
      </c>
      <c r="M37" s="511">
        <v>526</v>
      </c>
    </row>
    <row r="38" spans="1:14" s="422" customFormat="1" ht="13.5" customHeight="1" thickBot="1">
      <c r="B38" s="501">
        <v>5</v>
      </c>
      <c r="C38" s="502">
        <v>2080</v>
      </c>
      <c r="D38" s="513">
        <v>901</v>
      </c>
      <c r="E38" s="514">
        <v>431</v>
      </c>
      <c r="F38" s="488">
        <v>470</v>
      </c>
      <c r="G38" s="515">
        <v>1179</v>
      </c>
      <c r="H38" s="514">
        <v>234</v>
      </c>
      <c r="I38" s="514">
        <v>129</v>
      </c>
      <c r="J38" s="514">
        <v>63</v>
      </c>
      <c r="K38" s="514">
        <v>72</v>
      </c>
      <c r="L38" s="514">
        <v>183</v>
      </c>
      <c r="M38" s="516">
        <v>498</v>
      </c>
    </row>
    <row r="39" spans="1:14">
      <c r="B39" s="412"/>
      <c r="C39" s="413"/>
      <c r="D39" s="413"/>
      <c r="E39" s="413"/>
      <c r="F39" s="413"/>
      <c r="G39" s="413"/>
      <c r="H39" s="413"/>
      <c r="I39" s="413"/>
      <c r="J39" s="413"/>
      <c r="K39" s="413"/>
      <c r="L39" s="413"/>
      <c r="M39" s="414" t="s">
        <v>75</v>
      </c>
      <c r="N39" s="397"/>
    </row>
    <row r="40" spans="1:14" ht="15.75" thickBot="1">
      <c r="B40" s="415"/>
      <c r="C40" s="415"/>
      <c r="D40" s="415"/>
      <c r="E40" s="415"/>
      <c r="F40" s="415"/>
      <c r="G40" s="415"/>
      <c r="H40" s="415"/>
      <c r="I40" s="415"/>
      <c r="J40" s="415"/>
      <c r="K40" s="415"/>
      <c r="L40" s="415"/>
      <c r="M40" s="416"/>
    </row>
    <row r="41" spans="1:14">
      <c r="B41" s="234"/>
      <c r="C41" s="542" t="s">
        <v>62</v>
      </c>
      <c r="D41" s="543"/>
      <c r="E41" s="543"/>
      <c r="F41" s="543"/>
      <c r="G41" s="543"/>
      <c r="H41" s="543"/>
      <c r="I41" s="543"/>
      <c r="J41" s="543"/>
      <c r="K41" s="543"/>
      <c r="L41" s="543"/>
      <c r="M41" s="544"/>
    </row>
    <row r="42" spans="1:14">
      <c r="B42" s="235"/>
      <c r="C42" s="545" t="s">
        <v>12</v>
      </c>
      <c r="D42" s="547" t="s">
        <v>20</v>
      </c>
      <c r="E42" s="536"/>
      <c r="F42" s="537"/>
      <c r="G42" s="549" t="s">
        <v>21</v>
      </c>
      <c r="H42" s="536"/>
      <c r="I42" s="551"/>
      <c r="J42" s="551"/>
      <c r="K42" s="551"/>
      <c r="L42" s="551"/>
      <c r="M42" s="552"/>
    </row>
    <row r="43" spans="1:14">
      <c r="B43" s="525" t="s">
        <v>63</v>
      </c>
      <c r="C43" s="546"/>
      <c r="D43" s="548"/>
      <c r="E43" s="64" t="s">
        <v>5</v>
      </c>
      <c r="F43" s="232" t="s">
        <v>60</v>
      </c>
      <c r="G43" s="550"/>
      <c r="H43" s="64" t="s">
        <v>15</v>
      </c>
      <c r="I43" s="64" t="s">
        <v>16</v>
      </c>
      <c r="J43" s="64" t="s">
        <v>17</v>
      </c>
      <c r="K43" s="64" t="s">
        <v>18</v>
      </c>
      <c r="L43" s="92" t="s">
        <v>48</v>
      </c>
      <c r="M43" s="233" t="s">
        <v>61</v>
      </c>
    </row>
    <row r="44" spans="1:14">
      <c r="B44" s="93" t="s">
        <v>42</v>
      </c>
      <c r="C44" s="299">
        <v>245</v>
      </c>
      <c r="D44" s="300">
        <v>131</v>
      </c>
      <c r="E44" s="301">
        <v>110</v>
      </c>
      <c r="F44" s="302">
        <v>21</v>
      </c>
      <c r="G44" s="303">
        <v>114</v>
      </c>
      <c r="H44" s="301">
        <v>66</v>
      </c>
      <c r="I44" s="301">
        <v>15</v>
      </c>
      <c r="J44" s="301">
        <v>-14</v>
      </c>
      <c r="K44" s="301">
        <v>-42</v>
      </c>
      <c r="L44" s="302">
        <v>1</v>
      </c>
      <c r="M44" s="304">
        <v>88</v>
      </c>
    </row>
    <row r="45" spans="1:14">
      <c r="B45" s="100" t="s">
        <v>41</v>
      </c>
      <c r="C45" s="305">
        <v>498</v>
      </c>
      <c r="D45" s="306">
        <v>293</v>
      </c>
      <c r="E45" s="307">
        <v>295</v>
      </c>
      <c r="F45" s="308">
        <v>-2</v>
      </c>
      <c r="G45" s="309">
        <v>205</v>
      </c>
      <c r="H45" s="307">
        <v>69</v>
      </c>
      <c r="I45" s="307">
        <v>14</v>
      </c>
      <c r="J45" s="307">
        <v>-4</v>
      </c>
      <c r="K45" s="307">
        <v>9</v>
      </c>
      <c r="L45" s="308">
        <v>31</v>
      </c>
      <c r="M45" s="310">
        <v>86</v>
      </c>
    </row>
    <row r="46" spans="1:14">
      <c r="B46" s="101">
        <v>7</v>
      </c>
      <c r="C46" s="305">
        <v>271</v>
      </c>
      <c r="D46" s="306">
        <v>204</v>
      </c>
      <c r="E46" s="307">
        <v>185</v>
      </c>
      <c r="F46" s="308">
        <v>19</v>
      </c>
      <c r="G46" s="309">
        <v>67</v>
      </c>
      <c r="H46" s="307">
        <v>34</v>
      </c>
      <c r="I46" s="307">
        <v>36</v>
      </c>
      <c r="J46" s="307">
        <v>-6</v>
      </c>
      <c r="K46" s="307">
        <v>-4</v>
      </c>
      <c r="L46" s="308">
        <v>15</v>
      </c>
      <c r="M46" s="310">
        <v>-8</v>
      </c>
    </row>
    <row r="47" spans="1:14">
      <c r="B47" s="101">
        <v>12</v>
      </c>
      <c r="C47" s="311">
        <v>520</v>
      </c>
      <c r="D47" s="312">
        <v>234</v>
      </c>
      <c r="E47" s="313">
        <v>258</v>
      </c>
      <c r="F47" s="314">
        <v>-24</v>
      </c>
      <c r="G47" s="315">
        <v>286</v>
      </c>
      <c r="H47" s="313">
        <v>-6</v>
      </c>
      <c r="I47" s="313">
        <v>40</v>
      </c>
      <c r="J47" s="313">
        <v>-12</v>
      </c>
      <c r="K47" s="313">
        <v>14</v>
      </c>
      <c r="L47" s="314">
        <v>94</v>
      </c>
      <c r="M47" s="316">
        <v>156</v>
      </c>
    </row>
    <row r="48" spans="1:14">
      <c r="B48" s="109">
        <v>17</v>
      </c>
      <c r="C48" s="311">
        <v>170</v>
      </c>
      <c r="D48" s="312">
        <v>114</v>
      </c>
      <c r="E48" s="313">
        <v>66</v>
      </c>
      <c r="F48" s="314">
        <v>48</v>
      </c>
      <c r="G48" s="315">
        <v>56</v>
      </c>
      <c r="H48" s="313">
        <v>-47</v>
      </c>
      <c r="I48" s="313">
        <v>-54</v>
      </c>
      <c r="J48" s="313">
        <v>14</v>
      </c>
      <c r="K48" s="313">
        <v>-7</v>
      </c>
      <c r="L48" s="314">
        <v>-19</v>
      </c>
      <c r="M48" s="316">
        <v>169</v>
      </c>
    </row>
    <row r="49" spans="1:24">
      <c r="B49" s="110">
        <v>22</v>
      </c>
      <c r="C49" s="317">
        <v>-108</v>
      </c>
      <c r="D49" s="318">
        <v>45</v>
      </c>
      <c r="E49" s="319">
        <v>60</v>
      </c>
      <c r="F49" s="320">
        <v>-15</v>
      </c>
      <c r="G49" s="321">
        <v>-153</v>
      </c>
      <c r="H49" s="319">
        <v>-41</v>
      </c>
      <c r="I49" s="319">
        <v>-19</v>
      </c>
      <c r="J49" s="319">
        <v>-3</v>
      </c>
      <c r="K49" s="319">
        <v>21</v>
      </c>
      <c r="L49" s="320">
        <v>-73</v>
      </c>
      <c r="M49" s="322">
        <v>-38</v>
      </c>
    </row>
    <row r="50" spans="1:24">
      <c r="B50" s="109">
        <v>27</v>
      </c>
      <c r="C50" s="323">
        <v>-13</v>
      </c>
      <c r="D50" s="324">
        <v>-12</v>
      </c>
      <c r="E50" s="325">
        <v>35</v>
      </c>
      <c r="F50" s="326">
        <v>-47</v>
      </c>
      <c r="G50" s="327">
        <v>-1</v>
      </c>
      <c r="H50" s="325">
        <v>-33</v>
      </c>
      <c r="I50" s="325">
        <v>-11</v>
      </c>
      <c r="J50" s="325">
        <v>-7</v>
      </c>
      <c r="K50" s="325">
        <v>-22</v>
      </c>
      <c r="L50" s="326">
        <v>29</v>
      </c>
      <c r="M50" s="328">
        <v>43</v>
      </c>
    </row>
    <row r="51" spans="1:24">
      <c r="A51" s="418"/>
      <c r="B51" s="417">
        <v>28</v>
      </c>
      <c r="C51" s="323">
        <v>90</v>
      </c>
      <c r="D51" s="324">
        <v>37</v>
      </c>
      <c r="E51" s="325">
        <v>21</v>
      </c>
      <c r="F51" s="326">
        <v>16</v>
      </c>
      <c r="G51" s="327">
        <v>53</v>
      </c>
      <c r="H51" s="325">
        <v>-43</v>
      </c>
      <c r="I51" s="325">
        <v>16</v>
      </c>
      <c r="J51" s="325">
        <v>-3</v>
      </c>
      <c r="K51" s="325">
        <v>-29</v>
      </c>
      <c r="L51" s="326">
        <v>56</v>
      </c>
      <c r="M51" s="328">
        <v>56</v>
      </c>
    </row>
    <row r="52" spans="1:24">
      <c r="A52" s="418"/>
      <c r="B52" s="109">
        <v>29</v>
      </c>
      <c r="C52" s="323">
        <v>196</v>
      </c>
      <c r="D52" s="324">
        <v>15</v>
      </c>
      <c r="E52" s="325">
        <v>-7</v>
      </c>
      <c r="F52" s="326">
        <v>22</v>
      </c>
      <c r="G52" s="327">
        <v>181</v>
      </c>
      <c r="H52" s="325">
        <v>0</v>
      </c>
      <c r="I52" s="325">
        <v>4</v>
      </c>
      <c r="J52" s="325">
        <v>5</v>
      </c>
      <c r="K52" s="325">
        <v>24</v>
      </c>
      <c r="L52" s="326">
        <v>70</v>
      </c>
      <c r="M52" s="328">
        <v>78</v>
      </c>
    </row>
    <row r="53" spans="1:24">
      <c r="A53" s="418"/>
      <c r="B53" s="109">
        <v>30</v>
      </c>
      <c r="C53" s="323">
        <v>87</v>
      </c>
      <c r="D53" s="324">
        <v>33</v>
      </c>
      <c r="E53" s="325">
        <v>25</v>
      </c>
      <c r="F53" s="326">
        <v>8</v>
      </c>
      <c r="G53" s="327">
        <v>54</v>
      </c>
      <c r="H53" s="325">
        <v>-59</v>
      </c>
      <c r="I53" s="325">
        <v>-19</v>
      </c>
      <c r="J53" s="325">
        <v>22</v>
      </c>
      <c r="K53" s="325">
        <v>2</v>
      </c>
      <c r="L53" s="326">
        <v>58</v>
      </c>
      <c r="M53" s="328">
        <v>50</v>
      </c>
    </row>
    <row r="54" spans="1:24" s="424" customFormat="1">
      <c r="A54" s="423"/>
      <c r="B54" s="438" t="s">
        <v>102</v>
      </c>
      <c r="C54" s="439">
        <v>-150</v>
      </c>
      <c r="D54" s="440">
        <v>-151</v>
      </c>
      <c r="E54" s="441">
        <v>26</v>
      </c>
      <c r="F54" s="442">
        <v>-177</v>
      </c>
      <c r="G54" s="443">
        <v>1</v>
      </c>
      <c r="H54" s="441">
        <v>-49</v>
      </c>
      <c r="I54" s="441">
        <v>-17</v>
      </c>
      <c r="J54" s="441">
        <v>-20</v>
      </c>
      <c r="K54" s="441">
        <v>26</v>
      </c>
      <c r="L54" s="442">
        <v>42</v>
      </c>
      <c r="M54" s="444">
        <v>19</v>
      </c>
    </row>
    <row r="55" spans="1:24" s="424" customFormat="1">
      <c r="A55" s="436"/>
      <c r="B55" s="467">
        <v>2</v>
      </c>
      <c r="C55" s="323">
        <v>-53</v>
      </c>
      <c r="D55" s="327">
        <v>-100</v>
      </c>
      <c r="E55" s="325">
        <v>-21</v>
      </c>
      <c r="F55" s="471">
        <v>-79</v>
      </c>
      <c r="G55" s="327">
        <v>47</v>
      </c>
      <c r="H55" s="325">
        <v>9</v>
      </c>
      <c r="I55" s="325">
        <v>-18</v>
      </c>
      <c r="J55" s="325">
        <v>-10</v>
      </c>
      <c r="K55" s="325">
        <v>7</v>
      </c>
      <c r="L55" s="325">
        <v>39</v>
      </c>
      <c r="M55" s="472">
        <v>20</v>
      </c>
      <c r="N55" s="469"/>
    </row>
    <row r="56" spans="1:24" s="424" customFormat="1">
      <c r="A56" s="436"/>
      <c r="B56" s="487">
        <v>3</v>
      </c>
      <c r="C56" s="323">
        <v>56</v>
      </c>
      <c r="D56" s="327">
        <v>-7</v>
      </c>
      <c r="E56" s="325">
        <v>-13</v>
      </c>
      <c r="F56" s="471">
        <v>6</v>
      </c>
      <c r="G56" s="327">
        <v>63</v>
      </c>
      <c r="H56" s="325">
        <v>-15</v>
      </c>
      <c r="I56" s="325">
        <v>-12</v>
      </c>
      <c r="J56" s="325">
        <v>-8</v>
      </c>
      <c r="K56" s="325">
        <v>16</v>
      </c>
      <c r="L56" s="325">
        <v>-27</v>
      </c>
      <c r="M56" s="472">
        <v>109</v>
      </c>
      <c r="N56" s="469"/>
    </row>
    <row r="57" spans="1:24" s="424" customFormat="1">
      <c r="A57" s="436"/>
      <c r="B57" s="518">
        <v>4</v>
      </c>
      <c r="C57" s="439">
        <v>-33</v>
      </c>
      <c r="D57" s="443">
        <v>-134</v>
      </c>
      <c r="E57" s="441">
        <v>-106</v>
      </c>
      <c r="F57" s="517">
        <v>-28</v>
      </c>
      <c r="G57" s="443">
        <v>101</v>
      </c>
      <c r="H57" s="441">
        <v>-13</v>
      </c>
      <c r="I57" s="441">
        <v>-18</v>
      </c>
      <c r="J57" s="441">
        <v>29</v>
      </c>
      <c r="K57" s="441">
        <v>13</v>
      </c>
      <c r="L57" s="441">
        <v>38</v>
      </c>
      <c r="M57" s="437">
        <v>52</v>
      </c>
      <c r="N57" s="469"/>
    </row>
    <row r="58" spans="1:24" s="424" customFormat="1" ht="15.75" thickBot="1">
      <c r="A58" s="436"/>
      <c r="B58" s="519">
        <v>5</v>
      </c>
      <c r="C58" s="520">
        <v>26</v>
      </c>
      <c r="D58" s="521">
        <v>-112</v>
      </c>
      <c r="E58" s="522">
        <v>-25</v>
      </c>
      <c r="F58" s="523">
        <v>-87</v>
      </c>
      <c r="G58" s="521">
        <v>138</v>
      </c>
      <c r="H58" s="522">
        <v>-21</v>
      </c>
      <c r="I58" s="522">
        <v>-13</v>
      </c>
      <c r="J58" s="522">
        <v>0</v>
      </c>
      <c r="K58" s="522">
        <v>2</v>
      </c>
      <c r="L58" s="522">
        <v>80</v>
      </c>
      <c r="M58" s="524">
        <v>90</v>
      </c>
      <c r="N58" s="469"/>
    </row>
    <row r="59" spans="1:24">
      <c r="M59" s="329" t="s">
        <v>75</v>
      </c>
    </row>
    <row r="60" spans="1:24">
      <c r="M60" s="298" t="s">
        <v>74</v>
      </c>
      <c r="X60" s="329" t="s">
        <v>75</v>
      </c>
    </row>
    <row r="61" spans="1:24">
      <c r="X61" s="298" t="s">
        <v>74</v>
      </c>
    </row>
  </sheetData>
  <mergeCells count="21">
    <mergeCell ref="H1:M1"/>
    <mergeCell ref="B2:B4"/>
    <mergeCell ref="C2:M2"/>
    <mergeCell ref="C3:C4"/>
    <mergeCell ref="D3:D4"/>
    <mergeCell ref="E3:F3"/>
    <mergeCell ref="G3:G4"/>
    <mergeCell ref="H3:M3"/>
    <mergeCell ref="B21:B23"/>
    <mergeCell ref="C21:M21"/>
    <mergeCell ref="C22:C23"/>
    <mergeCell ref="D22:D23"/>
    <mergeCell ref="E22:F22"/>
    <mergeCell ref="G22:G23"/>
    <mergeCell ref="H22:M22"/>
    <mergeCell ref="C41:M41"/>
    <mergeCell ref="C42:C43"/>
    <mergeCell ref="D42:D43"/>
    <mergeCell ref="E42:F42"/>
    <mergeCell ref="G42:G43"/>
    <mergeCell ref="H42:M42"/>
  </mergeCells>
  <phoneticPr fontId="13"/>
  <printOptions gridLinesSet="0"/>
  <pageMargins left="0.59055118110236227" right="0.39370078740157483" top="0.53" bottom="0.41" header="0.33" footer="0.15"/>
  <pageSetup paperSize="9" scale="91" orientation="portrait" horizontalDpi="300" r:id="rId1"/>
  <headerFooter alignWithMargins="0">
    <oddFooter>&amp;C&amp;"ＭＳ Ｐゴシック,標準"&amp;F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3"/>
  <sheetViews>
    <sheetView zoomScale="80" zoomScaleNormal="80" workbookViewId="0">
      <pane xSplit="1" ySplit="4" topLeftCell="B5" activePane="bottomRight" state="frozen"/>
      <selection activeCell="I34" sqref="I34"/>
      <selection pane="topRight" activeCell="I34" sqref="I34"/>
      <selection pane="bottomLeft" activeCell="I34" sqref="I34"/>
      <selection pane="bottomRight"/>
    </sheetView>
  </sheetViews>
  <sheetFormatPr defaultRowHeight="15"/>
  <cols>
    <col min="1" max="1" width="8.25" style="1" customWidth="1"/>
    <col min="2" max="2" width="9" style="1"/>
    <col min="3" max="3" width="8.875" style="1" customWidth="1"/>
    <col min="4" max="8" width="8.375" style="1" customWidth="1"/>
    <col min="9" max="9" width="8.875" style="1" customWidth="1"/>
    <col min="10" max="19" width="8.375" style="1" customWidth="1"/>
    <col min="20" max="21" width="9" style="1"/>
    <col min="22" max="35" width="8.125" style="1" customWidth="1"/>
    <col min="36" max="16384" width="9" style="1"/>
  </cols>
  <sheetData>
    <row r="1" spans="1:28" s="4" customFormat="1" ht="24.75" customHeight="1" thickBot="1">
      <c r="A1" s="4" t="s">
        <v>13</v>
      </c>
      <c r="E1" s="4" t="s">
        <v>114</v>
      </c>
    </row>
    <row r="2" spans="1:28" s="5" customFormat="1">
      <c r="A2" s="559" t="s">
        <v>56</v>
      </c>
      <c r="B2" s="562" t="s">
        <v>24</v>
      </c>
      <c r="C2" s="563"/>
      <c r="D2" s="563"/>
      <c r="E2" s="563"/>
      <c r="F2" s="563"/>
      <c r="G2" s="563"/>
      <c r="H2" s="563"/>
      <c r="I2" s="563"/>
      <c r="J2" s="563"/>
      <c r="K2" s="563"/>
      <c r="L2" s="563"/>
      <c r="M2" s="563"/>
      <c r="N2" s="564"/>
      <c r="O2" s="564"/>
      <c r="P2" s="564"/>
      <c r="Q2" s="564"/>
      <c r="R2" s="564"/>
      <c r="S2" s="565"/>
      <c r="T2" s="5" t="s">
        <v>72</v>
      </c>
      <c r="V2" s="5" t="s">
        <v>58</v>
      </c>
    </row>
    <row r="3" spans="1:28" s="5" customFormat="1" ht="15.75" thickBot="1">
      <c r="A3" s="560"/>
      <c r="B3" s="566" t="s">
        <v>25</v>
      </c>
      <c r="C3" s="568" t="s">
        <v>26</v>
      </c>
      <c r="D3" s="272"/>
      <c r="E3" s="272"/>
      <c r="F3" s="272"/>
      <c r="G3" s="272"/>
      <c r="H3" s="272"/>
      <c r="I3" s="570" t="s">
        <v>27</v>
      </c>
      <c r="J3" s="272"/>
      <c r="K3" s="272"/>
      <c r="L3" s="272"/>
      <c r="M3" s="272"/>
      <c r="N3" s="272"/>
      <c r="O3" s="272"/>
      <c r="P3" s="272"/>
      <c r="Q3" s="272"/>
      <c r="R3" s="272"/>
      <c r="S3" s="14"/>
      <c r="T3" s="585" t="s">
        <v>71</v>
      </c>
      <c r="V3" s="5" t="s">
        <v>57</v>
      </c>
    </row>
    <row r="4" spans="1:28" s="5" customFormat="1">
      <c r="A4" s="561"/>
      <c r="B4" s="567"/>
      <c r="C4" s="569"/>
      <c r="D4" s="267" t="s">
        <v>5</v>
      </c>
      <c r="E4" s="50" t="s">
        <v>67</v>
      </c>
      <c r="F4" s="50" t="s">
        <v>68</v>
      </c>
      <c r="G4" s="50" t="s">
        <v>69</v>
      </c>
      <c r="H4" s="16" t="s">
        <v>19</v>
      </c>
      <c r="I4" s="571"/>
      <c r="J4" s="15" t="s">
        <v>29</v>
      </c>
      <c r="K4" s="15" t="s">
        <v>30</v>
      </c>
      <c r="L4" s="15" t="s">
        <v>17</v>
      </c>
      <c r="M4" s="15" t="s">
        <v>32</v>
      </c>
      <c r="N4" s="16" t="s">
        <v>49</v>
      </c>
      <c r="O4" s="16" t="s">
        <v>50</v>
      </c>
      <c r="P4" s="16" t="s">
        <v>51</v>
      </c>
      <c r="Q4" s="16" t="s">
        <v>66</v>
      </c>
      <c r="R4" s="16" t="s">
        <v>48</v>
      </c>
      <c r="S4" s="17" t="s">
        <v>19</v>
      </c>
      <c r="T4" s="585"/>
      <c r="U4" s="273" t="s">
        <v>73</v>
      </c>
      <c r="V4" s="71" t="s">
        <v>43</v>
      </c>
      <c r="W4" s="72" t="s">
        <v>44</v>
      </c>
      <c r="X4" s="177" t="s">
        <v>53</v>
      </c>
      <c r="Y4" s="177" t="s">
        <v>52</v>
      </c>
      <c r="Z4" s="177" t="s">
        <v>54</v>
      </c>
      <c r="AA4" s="75" t="s">
        <v>45</v>
      </c>
      <c r="AB4" s="183" t="s">
        <v>55</v>
      </c>
    </row>
    <row r="5" spans="1:28" s="5" customFormat="1">
      <c r="A5" s="7">
        <v>1</v>
      </c>
      <c r="B5" s="20">
        <f>C5+I5</f>
        <v>80</v>
      </c>
      <c r="C5" s="21">
        <v>29</v>
      </c>
      <c r="D5" s="22">
        <f>AB5</f>
        <v>18</v>
      </c>
      <c r="E5" s="23">
        <v>1</v>
      </c>
      <c r="F5" s="23">
        <v>3</v>
      </c>
      <c r="G5" s="23">
        <v>0</v>
      </c>
      <c r="H5" s="23">
        <f>C5-D5-E5-F5-G5</f>
        <v>7</v>
      </c>
      <c r="I5" s="24">
        <f>80-29</f>
        <v>51</v>
      </c>
      <c r="J5" s="25">
        <v>3</v>
      </c>
      <c r="K5" s="25">
        <v>6</v>
      </c>
      <c r="L5" s="25">
        <v>4</v>
      </c>
      <c r="M5" s="25">
        <v>2</v>
      </c>
      <c r="N5" s="175">
        <v>4</v>
      </c>
      <c r="O5" s="175">
        <v>4</v>
      </c>
      <c r="P5" s="175">
        <v>2</v>
      </c>
      <c r="Q5" s="175">
        <v>3</v>
      </c>
      <c r="R5" s="175">
        <v>13</v>
      </c>
      <c r="S5" s="26">
        <f>I5-(J5+K5+L5+M5+N5+O5+P5+R5+Q5)</f>
        <v>10</v>
      </c>
      <c r="T5" s="5">
        <v>4</v>
      </c>
      <c r="U5" s="5">
        <v>9</v>
      </c>
      <c r="V5" s="73">
        <v>2</v>
      </c>
      <c r="W5" s="74">
        <v>13</v>
      </c>
      <c r="X5" s="178">
        <v>0</v>
      </c>
      <c r="Y5" s="178">
        <v>2</v>
      </c>
      <c r="Z5" s="178">
        <v>1</v>
      </c>
      <c r="AA5" s="76">
        <f>SUM(X5:Z5)</f>
        <v>3</v>
      </c>
      <c r="AB5" s="80">
        <f>SUM(V5:Z5)</f>
        <v>18</v>
      </c>
    </row>
    <row r="6" spans="1:28" s="5" customFormat="1">
      <c r="A6" s="7">
        <v>2</v>
      </c>
      <c r="B6" s="27">
        <f t="shared" ref="B6:B16" si="0">C6+I6</f>
        <v>120</v>
      </c>
      <c r="C6" s="21">
        <v>54</v>
      </c>
      <c r="D6" s="28">
        <f t="shared" ref="D6:D16" si="1">AB6</f>
        <v>35</v>
      </c>
      <c r="E6" s="29">
        <v>4</v>
      </c>
      <c r="F6" s="29">
        <v>2</v>
      </c>
      <c r="G6" s="29">
        <v>2</v>
      </c>
      <c r="H6" s="23">
        <f t="shared" ref="H6:H16" si="2">C6-D6-E6-F6-G6</f>
        <v>11</v>
      </c>
      <c r="I6" s="30">
        <f>120-54</f>
        <v>66</v>
      </c>
      <c r="J6" s="28">
        <v>15</v>
      </c>
      <c r="K6" s="28">
        <v>6</v>
      </c>
      <c r="L6" s="28">
        <v>4</v>
      </c>
      <c r="M6" s="28">
        <v>4</v>
      </c>
      <c r="N6" s="29">
        <v>0</v>
      </c>
      <c r="O6" s="29">
        <v>5</v>
      </c>
      <c r="P6" s="29">
        <v>5</v>
      </c>
      <c r="Q6" s="29">
        <v>2</v>
      </c>
      <c r="R6" s="29">
        <v>9</v>
      </c>
      <c r="S6" s="31">
        <f t="shared" ref="S6:S16" si="3">I6-(J6+K6+L6+M6+N6+O6+P6+R6+Q6)</f>
        <v>16</v>
      </c>
      <c r="T6" s="5">
        <v>5</v>
      </c>
      <c r="U6" s="5">
        <v>5</v>
      </c>
      <c r="V6" s="67">
        <v>6</v>
      </c>
      <c r="W6" s="68">
        <v>14</v>
      </c>
      <c r="X6" s="179">
        <v>6</v>
      </c>
      <c r="Y6" s="179">
        <v>5</v>
      </c>
      <c r="Z6" s="179">
        <v>4</v>
      </c>
      <c r="AA6" s="77">
        <f t="shared" ref="AA6:AA16" si="4">SUM(X6:Z6)</f>
        <v>15</v>
      </c>
      <c r="AB6" s="81">
        <f t="shared" ref="AB6:AB16" si="5">SUM(V6:Z6)</f>
        <v>35</v>
      </c>
    </row>
    <row r="7" spans="1:28" s="5" customFormat="1">
      <c r="A7" s="7">
        <v>3</v>
      </c>
      <c r="B7" s="27">
        <f t="shared" si="0"/>
        <v>428</v>
      </c>
      <c r="C7" s="21">
        <v>233</v>
      </c>
      <c r="D7" s="28">
        <f t="shared" si="1"/>
        <v>79</v>
      </c>
      <c r="E7" s="29">
        <v>19</v>
      </c>
      <c r="F7" s="29">
        <v>22</v>
      </c>
      <c r="G7" s="29">
        <v>3</v>
      </c>
      <c r="H7" s="23">
        <f t="shared" si="2"/>
        <v>110</v>
      </c>
      <c r="I7" s="30">
        <f>428-233</f>
        <v>195</v>
      </c>
      <c r="J7" s="28">
        <v>36</v>
      </c>
      <c r="K7" s="28">
        <v>19</v>
      </c>
      <c r="L7" s="28">
        <v>17</v>
      </c>
      <c r="M7" s="28">
        <v>5</v>
      </c>
      <c r="N7" s="29">
        <v>6</v>
      </c>
      <c r="O7" s="29">
        <v>21</v>
      </c>
      <c r="P7" s="29">
        <v>7</v>
      </c>
      <c r="Q7" s="29">
        <v>9</v>
      </c>
      <c r="R7" s="29">
        <v>12</v>
      </c>
      <c r="S7" s="31">
        <f t="shared" si="3"/>
        <v>63</v>
      </c>
      <c r="T7" s="5">
        <v>7</v>
      </c>
      <c r="U7" s="5">
        <v>5</v>
      </c>
      <c r="V7" s="67">
        <v>25</v>
      </c>
      <c r="W7" s="68">
        <v>33</v>
      </c>
      <c r="X7" s="179">
        <v>9</v>
      </c>
      <c r="Y7" s="179">
        <v>9</v>
      </c>
      <c r="Z7" s="179">
        <v>3</v>
      </c>
      <c r="AA7" s="77">
        <f t="shared" si="4"/>
        <v>21</v>
      </c>
      <c r="AB7" s="81">
        <f t="shared" si="5"/>
        <v>79</v>
      </c>
    </row>
    <row r="8" spans="1:28" s="5" customFormat="1">
      <c r="A8" s="7">
        <v>4</v>
      </c>
      <c r="B8" s="27">
        <f t="shared" si="0"/>
        <v>264</v>
      </c>
      <c r="C8" s="21">
        <v>122</v>
      </c>
      <c r="D8" s="28">
        <f t="shared" si="1"/>
        <v>54</v>
      </c>
      <c r="E8" s="29">
        <v>18</v>
      </c>
      <c r="F8" s="29">
        <v>9</v>
      </c>
      <c r="G8" s="29">
        <v>2</v>
      </c>
      <c r="H8" s="23">
        <f t="shared" si="2"/>
        <v>39</v>
      </c>
      <c r="I8" s="30">
        <f>264-122</f>
        <v>142</v>
      </c>
      <c r="J8" s="28">
        <v>23</v>
      </c>
      <c r="K8" s="28">
        <v>18</v>
      </c>
      <c r="L8" s="28">
        <v>5</v>
      </c>
      <c r="M8" s="28">
        <v>6</v>
      </c>
      <c r="N8" s="29">
        <v>15</v>
      </c>
      <c r="O8" s="29">
        <v>7</v>
      </c>
      <c r="P8" s="29">
        <v>3</v>
      </c>
      <c r="Q8" s="29">
        <v>9</v>
      </c>
      <c r="R8" s="29">
        <v>12</v>
      </c>
      <c r="S8" s="31">
        <f t="shared" si="3"/>
        <v>44</v>
      </c>
      <c r="T8" s="5">
        <v>7</v>
      </c>
      <c r="U8" s="5">
        <v>5</v>
      </c>
      <c r="V8" s="67">
        <v>9</v>
      </c>
      <c r="W8" s="68">
        <v>27</v>
      </c>
      <c r="X8" s="179">
        <v>4</v>
      </c>
      <c r="Y8" s="179">
        <v>9</v>
      </c>
      <c r="Z8" s="179">
        <v>5</v>
      </c>
      <c r="AA8" s="77">
        <f t="shared" si="4"/>
        <v>18</v>
      </c>
      <c r="AB8" s="81">
        <f t="shared" si="5"/>
        <v>54</v>
      </c>
    </row>
    <row r="9" spans="1:28" s="8" customFormat="1">
      <c r="A9" s="7">
        <v>5</v>
      </c>
      <c r="B9" s="27">
        <f t="shared" si="0"/>
        <v>158</v>
      </c>
      <c r="C9" s="21">
        <v>73</v>
      </c>
      <c r="D9" s="32">
        <f t="shared" si="1"/>
        <v>41</v>
      </c>
      <c r="E9" s="33">
        <v>1</v>
      </c>
      <c r="F9" s="33">
        <v>7</v>
      </c>
      <c r="G9" s="33">
        <v>0</v>
      </c>
      <c r="H9" s="23">
        <f t="shared" si="2"/>
        <v>24</v>
      </c>
      <c r="I9" s="30">
        <f>158-73</f>
        <v>85</v>
      </c>
      <c r="J9" s="32">
        <v>15</v>
      </c>
      <c r="K9" s="32">
        <v>8</v>
      </c>
      <c r="L9" s="32">
        <v>4</v>
      </c>
      <c r="M9" s="32">
        <v>3</v>
      </c>
      <c r="N9" s="33">
        <v>8</v>
      </c>
      <c r="O9" s="33">
        <v>5</v>
      </c>
      <c r="P9" s="33">
        <v>5</v>
      </c>
      <c r="Q9" s="33">
        <v>3</v>
      </c>
      <c r="R9" s="33">
        <v>16</v>
      </c>
      <c r="S9" s="34">
        <f t="shared" si="3"/>
        <v>18</v>
      </c>
      <c r="T9" s="8">
        <v>5</v>
      </c>
      <c r="U9" s="8">
        <v>11</v>
      </c>
      <c r="V9" s="69">
        <v>10</v>
      </c>
      <c r="W9" s="70">
        <v>22</v>
      </c>
      <c r="X9" s="180">
        <v>2</v>
      </c>
      <c r="Y9" s="180">
        <v>6</v>
      </c>
      <c r="Z9" s="180">
        <v>1</v>
      </c>
      <c r="AA9" s="77">
        <f t="shared" si="4"/>
        <v>9</v>
      </c>
      <c r="AB9" s="81">
        <f t="shared" si="5"/>
        <v>41</v>
      </c>
    </row>
    <row r="10" spans="1:28" s="8" customFormat="1">
      <c r="A10" s="7">
        <v>6</v>
      </c>
      <c r="B10" s="27">
        <f t="shared" si="0"/>
        <v>121</v>
      </c>
      <c r="C10" s="21">
        <v>60</v>
      </c>
      <c r="D10" s="32">
        <f t="shared" si="1"/>
        <v>36</v>
      </c>
      <c r="E10" s="33">
        <v>3</v>
      </c>
      <c r="F10" s="33">
        <v>5</v>
      </c>
      <c r="G10" s="33">
        <v>0</v>
      </c>
      <c r="H10" s="23">
        <f t="shared" si="2"/>
        <v>16</v>
      </c>
      <c r="I10" s="30">
        <f>121-60</f>
        <v>61</v>
      </c>
      <c r="J10" s="32">
        <v>15</v>
      </c>
      <c r="K10" s="32">
        <v>6</v>
      </c>
      <c r="L10" s="32">
        <v>9</v>
      </c>
      <c r="M10" s="32">
        <v>8</v>
      </c>
      <c r="N10" s="33">
        <v>1</v>
      </c>
      <c r="O10" s="33">
        <v>3</v>
      </c>
      <c r="P10" s="33">
        <v>2</v>
      </c>
      <c r="Q10" s="33">
        <v>0</v>
      </c>
      <c r="R10" s="33">
        <v>6</v>
      </c>
      <c r="S10" s="34">
        <f t="shared" si="3"/>
        <v>11</v>
      </c>
      <c r="T10" s="8">
        <v>5</v>
      </c>
      <c r="U10" s="8">
        <v>1</v>
      </c>
      <c r="V10" s="69">
        <v>7</v>
      </c>
      <c r="W10" s="70">
        <v>19</v>
      </c>
      <c r="X10" s="180">
        <v>2</v>
      </c>
      <c r="Y10" s="180">
        <v>5</v>
      </c>
      <c r="Z10" s="180">
        <v>3</v>
      </c>
      <c r="AA10" s="77">
        <f t="shared" si="4"/>
        <v>10</v>
      </c>
      <c r="AB10" s="81">
        <f t="shared" si="5"/>
        <v>36</v>
      </c>
    </row>
    <row r="11" spans="1:28" s="8" customFormat="1">
      <c r="A11" s="7">
        <v>7</v>
      </c>
      <c r="B11" s="27">
        <f t="shared" si="0"/>
        <v>146</v>
      </c>
      <c r="C11" s="21">
        <v>69</v>
      </c>
      <c r="D11" s="32">
        <f t="shared" si="1"/>
        <v>47</v>
      </c>
      <c r="E11" s="33">
        <v>1</v>
      </c>
      <c r="F11" s="33">
        <v>2</v>
      </c>
      <c r="G11" s="33">
        <v>1</v>
      </c>
      <c r="H11" s="23">
        <f t="shared" si="2"/>
        <v>18</v>
      </c>
      <c r="I11" s="30">
        <f>146-69</f>
        <v>77</v>
      </c>
      <c r="J11" s="32">
        <v>8</v>
      </c>
      <c r="K11" s="32">
        <v>6</v>
      </c>
      <c r="L11" s="32">
        <v>3</v>
      </c>
      <c r="M11" s="32">
        <v>10</v>
      </c>
      <c r="N11" s="33">
        <v>0</v>
      </c>
      <c r="O11" s="33">
        <v>5</v>
      </c>
      <c r="P11" s="33">
        <v>2</v>
      </c>
      <c r="Q11" s="33">
        <v>1</v>
      </c>
      <c r="R11" s="33">
        <v>25</v>
      </c>
      <c r="S11" s="34">
        <f t="shared" si="3"/>
        <v>17</v>
      </c>
      <c r="T11" s="8">
        <v>7</v>
      </c>
      <c r="U11" s="8">
        <v>18</v>
      </c>
      <c r="V11" s="69">
        <v>5</v>
      </c>
      <c r="W11" s="70">
        <v>27</v>
      </c>
      <c r="X11" s="180">
        <v>7</v>
      </c>
      <c r="Y11" s="180">
        <v>7</v>
      </c>
      <c r="Z11" s="180">
        <v>1</v>
      </c>
      <c r="AA11" s="77">
        <f t="shared" si="4"/>
        <v>15</v>
      </c>
      <c r="AB11" s="81">
        <f t="shared" si="5"/>
        <v>47</v>
      </c>
    </row>
    <row r="12" spans="1:28" s="8" customFormat="1">
      <c r="A12" s="7">
        <v>8</v>
      </c>
      <c r="B12" s="27">
        <f t="shared" si="0"/>
        <v>128</v>
      </c>
      <c r="C12" s="21">
        <v>62</v>
      </c>
      <c r="D12" s="32">
        <f t="shared" si="1"/>
        <v>44</v>
      </c>
      <c r="E12" s="33">
        <v>2</v>
      </c>
      <c r="F12" s="33">
        <v>2</v>
      </c>
      <c r="G12" s="33">
        <v>0</v>
      </c>
      <c r="H12" s="23">
        <f t="shared" si="2"/>
        <v>14</v>
      </c>
      <c r="I12" s="30">
        <f>128-62</f>
        <v>66</v>
      </c>
      <c r="J12" s="32">
        <v>10</v>
      </c>
      <c r="K12" s="32">
        <v>11</v>
      </c>
      <c r="L12" s="32">
        <v>0</v>
      </c>
      <c r="M12" s="32">
        <v>2</v>
      </c>
      <c r="N12" s="33">
        <v>2</v>
      </c>
      <c r="O12" s="33">
        <v>6</v>
      </c>
      <c r="P12" s="33">
        <v>2</v>
      </c>
      <c r="Q12" s="33">
        <v>1</v>
      </c>
      <c r="R12" s="33">
        <v>13</v>
      </c>
      <c r="S12" s="34">
        <f t="shared" si="3"/>
        <v>19</v>
      </c>
      <c r="T12" s="8">
        <v>6</v>
      </c>
      <c r="U12" s="8">
        <v>7</v>
      </c>
      <c r="V12" s="69">
        <v>8</v>
      </c>
      <c r="W12" s="70">
        <v>22</v>
      </c>
      <c r="X12" s="180">
        <v>8</v>
      </c>
      <c r="Y12" s="180">
        <v>4</v>
      </c>
      <c r="Z12" s="180">
        <v>2</v>
      </c>
      <c r="AA12" s="77">
        <f t="shared" si="4"/>
        <v>14</v>
      </c>
      <c r="AB12" s="81">
        <f t="shared" si="5"/>
        <v>44</v>
      </c>
    </row>
    <row r="13" spans="1:28" s="8" customFormat="1">
      <c r="A13" s="7">
        <v>9</v>
      </c>
      <c r="B13" s="27">
        <f t="shared" si="0"/>
        <v>139</v>
      </c>
      <c r="C13" s="21">
        <v>65</v>
      </c>
      <c r="D13" s="32">
        <f t="shared" si="1"/>
        <v>34</v>
      </c>
      <c r="E13" s="33">
        <v>5</v>
      </c>
      <c r="F13" s="33">
        <v>4</v>
      </c>
      <c r="G13" s="33">
        <v>5</v>
      </c>
      <c r="H13" s="23">
        <f t="shared" si="2"/>
        <v>17</v>
      </c>
      <c r="I13" s="30">
        <f>139-65</f>
        <v>74</v>
      </c>
      <c r="J13" s="32">
        <v>19</v>
      </c>
      <c r="K13" s="32">
        <v>9</v>
      </c>
      <c r="L13" s="32">
        <v>1</v>
      </c>
      <c r="M13" s="32">
        <v>2</v>
      </c>
      <c r="N13" s="33">
        <v>3</v>
      </c>
      <c r="O13" s="33">
        <v>5</v>
      </c>
      <c r="P13" s="33">
        <v>4</v>
      </c>
      <c r="Q13" s="33">
        <v>3</v>
      </c>
      <c r="R13" s="33">
        <v>15</v>
      </c>
      <c r="S13" s="34">
        <f t="shared" si="3"/>
        <v>13</v>
      </c>
      <c r="T13" s="8">
        <v>10</v>
      </c>
      <c r="U13" s="8">
        <v>5</v>
      </c>
      <c r="V13" s="69">
        <v>3</v>
      </c>
      <c r="W13" s="70">
        <v>22</v>
      </c>
      <c r="X13" s="180">
        <v>4</v>
      </c>
      <c r="Y13" s="180">
        <v>2</v>
      </c>
      <c r="Z13" s="180">
        <v>3</v>
      </c>
      <c r="AA13" s="77">
        <f t="shared" si="4"/>
        <v>9</v>
      </c>
      <c r="AB13" s="81">
        <f t="shared" si="5"/>
        <v>34</v>
      </c>
    </row>
    <row r="14" spans="1:28" s="8" customFormat="1">
      <c r="A14" s="7">
        <v>10</v>
      </c>
      <c r="B14" s="27">
        <f t="shared" si="0"/>
        <v>134</v>
      </c>
      <c r="C14" s="21">
        <v>59</v>
      </c>
      <c r="D14" s="28">
        <f t="shared" si="1"/>
        <v>37</v>
      </c>
      <c r="E14" s="29">
        <v>1</v>
      </c>
      <c r="F14" s="29">
        <v>9</v>
      </c>
      <c r="G14" s="29">
        <v>1</v>
      </c>
      <c r="H14" s="23">
        <f t="shared" si="2"/>
        <v>11</v>
      </c>
      <c r="I14" s="30">
        <f>134-59</f>
        <v>75</v>
      </c>
      <c r="J14" s="28">
        <v>21</v>
      </c>
      <c r="K14" s="28">
        <v>3</v>
      </c>
      <c r="L14" s="28">
        <v>3</v>
      </c>
      <c r="M14" s="28">
        <v>3</v>
      </c>
      <c r="N14" s="29">
        <v>2</v>
      </c>
      <c r="O14" s="29">
        <v>2</v>
      </c>
      <c r="P14" s="29">
        <v>2</v>
      </c>
      <c r="Q14" s="29">
        <v>2</v>
      </c>
      <c r="R14" s="29">
        <v>22</v>
      </c>
      <c r="S14" s="31">
        <f t="shared" si="3"/>
        <v>15</v>
      </c>
      <c r="T14" s="8">
        <v>20</v>
      </c>
      <c r="U14" s="8">
        <v>2</v>
      </c>
      <c r="V14" s="69">
        <v>6</v>
      </c>
      <c r="W14" s="70">
        <v>21</v>
      </c>
      <c r="X14" s="180">
        <v>2</v>
      </c>
      <c r="Y14" s="180">
        <v>5</v>
      </c>
      <c r="Z14" s="180">
        <v>3</v>
      </c>
      <c r="AA14" s="77">
        <f t="shared" si="4"/>
        <v>10</v>
      </c>
      <c r="AB14" s="81">
        <f t="shared" si="5"/>
        <v>37</v>
      </c>
    </row>
    <row r="15" spans="1:28" s="8" customFormat="1">
      <c r="A15" s="7">
        <v>11</v>
      </c>
      <c r="B15" s="27">
        <f t="shared" si="0"/>
        <v>144</v>
      </c>
      <c r="C15" s="21">
        <v>86</v>
      </c>
      <c r="D15" s="28">
        <f t="shared" si="1"/>
        <v>54</v>
      </c>
      <c r="E15" s="29">
        <v>5</v>
      </c>
      <c r="F15" s="29">
        <v>10</v>
      </c>
      <c r="G15" s="29">
        <v>2</v>
      </c>
      <c r="H15" s="23">
        <f t="shared" si="2"/>
        <v>15</v>
      </c>
      <c r="I15" s="30">
        <f>144-86</f>
        <v>58</v>
      </c>
      <c r="J15" s="28">
        <v>15</v>
      </c>
      <c r="K15" s="28">
        <v>3</v>
      </c>
      <c r="L15" s="28">
        <v>2</v>
      </c>
      <c r="M15" s="28">
        <v>3</v>
      </c>
      <c r="N15" s="29">
        <v>5</v>
      </c>
      <c r="O15" s="29">
        <v>5</v>
      </c>
      <c r="P15" s="29">
        <v>0</v>
      </c>
      <c r="Q15" s="29">
        <v>1</v>
      </c>
      <c r="R15" s="29">
        <v>11</v>
      </c>
      <c r="S15" s="31">
        <f t="shared" si="3"/>
        <v>13</v>
      </c>
      <c r="T15" s="8">
        <v>9</v>
      </c>
      <c r="U15" s="8">
        <v>2</v>
      </c>
      <c r="V15" s="69">
        <v>13</v>
      </c>
      <c r="W15" s="70">
        <v>28</v>
      </c>
      <c r="X15" s="180">
        <v>8</v>
      </c>
      <c r="Y15" s="180">
        <v>4</v>
      </c>
      <c r="Z15" s="180">
        <v>1</v>
      </c>
      <c r="AA15" s="77">
        <f t="shared" si="4"/>
        <v>13</v>
      </c>
      <c r="AB15" s="81">
        <f t="shared" si="5"/>
        <v>54</v>
      </c>
    </row>
    <row r="16" spans="1:28" s="8" customFormat="1">
      <c r="A16" s="268">
        <v>12</v>
      </c>
      <c r="B16" s="269">
        <f t="shared" si="0"/>
        <v>149</v>
      </c>
      <c r="C16" s="271">
        <v>77</v>
      </c>
      <c r="D16" s="37">
        <f t="shared" si="1"/>
        <v>47</v>
      </c>
      <c r="E16" s="38">
        <v>3</v>
      </c>
      <c r="F16" s="38">
        <v>4</v>
      </c>
      <c r="G16" s="38">
        <v>6</v>
      </c>
      <c r="H16" s="23">
        <f t="shared" si="2"/>
        <v>17</v>
      </c>
      <c r="I16" s="39">
        <f>149-77</f>
        <v>72</v>
      </c>
      <c r="J16" s="37">
        <v>12</v>
      </c>
      <c r="K16" s="37">
        <v>12</v>
      </c>
      <c r="L16" s="37">
        <v>8</v>
      </c>
      <c r="M16" s="37">
        <v>2</v>
      </c>
      <c r="N16" s="38">
        <v>2</v>
      </c>
      <c r="O16" s="38">
        <v>3</v>
      </c>
      <c r="P16" s="38">
        <v>0</v>
      </c>
      <c r="Q16" s="38">
        <v>5</v>
      </c>
      <c r="R16" s="38">
        <v>19</v>
      </c>
      <c r="S16" s="40">
        <f t="shared" si="3"/>
        <v>9</v>
      </c>
      <c r="T16" s="8">
        <v>10</v>
      </c>
      <c r="U16" s="8">
        <v>9</v>
      </c>
      <c r="V16" s="83">
        <v>4</v>
      </c>
      <c r="W16" s="84">
        <v>29</v>
      </c>
      <c r="X16" s="181">
        <v>2</v>
      </c>
      <c r="Y16" s="181">
        <v>8</v>
      </c>
      <c r="Z16" s="181">
        <v>4</v>
      </c>
      <c r="AA16" s="182">
        <f t="shared" si="4"/>
        <v>14</v>
      </c>
      <c r="AB16" s="86">
        <f t="shared" si="5"/>
        <v>47</v>
      </c>
    </row>
    <row r="17" spans="1:34" s="8" customFormat="1" ht="15.75" thickBot="1">
      <c r="A17" s="19"/>
      <c r="B17" s="184">
        <f>SUM(B5:B16)</f>
        <v>2011</v>
      </c>
      <c r="C17" s="185">
        <f t="shared" ref="C17:S17" si="6">SUM(C5:C16)</f>
        <v>989</v>
      </c>
      <c r="D17" s="185">
        <f t="shared" si="6"/>
        <v>526</v>
      </c>
      <c r="E17" s="185">
        <f t="shared" si="6"/>
        <v>63</v>
      </c>
      <c r="F17" s="185">
        <f t="shared" si="6"/>
        <v>79</v>
      </c>
      <c r="G17" s="185">
        <f t="shared" si="6"/>
        <v>22</v>
      </c>
      <c r="H17" s="185">
        <f t="shared" si="6"/>
        <v>299</v>
      </c>
      <c r="I17" s="186">
        <f t="shared" si="6"/>
        <v>1022</v>
      </c>
      <c r="J17" s="187">
        <f t="shared" si="6"/>
        <v>192</v>
      </c>
      <c r="K17" s="187">
        <f t="shared" si="6"/>
        <v>107</v>
      </c>
      <c r="L17" s="187">
        <f t="shared" si="6"/>
        <v>60</v>
      </c>
      <c r="M17" s="187">
        <f t="shared" si="6"/>
        <v>50</v>
      </c>
      <c r="N17" s="188">
        <f>SUM(N5:N16)</f>
        <v>48</v>
      </c>
      <c r="O17" s="188">
        <f>SUM(O5:O16)</f>
        <v>71</v>
      </c>
      <c r="P17" s="188">
        <f>SUM(P5:P16)</f>
        <v>34</v>
      </c>
      <c r="Q17" s="188">
        <f>SUM(Q5:Q16)</f>
        <v>39</v>
      </c>
      <c r="R17" s="188">
        <f>SUM(R5:R16)</f>
        <v>173</v>
      </c>
      <c r="S17" s="189">
        <f t="shared" si="6"/>
        <v>248</v>
      </c>
      <c r="T17" s="8">
        <f>SUM(T5:T16)</f>
        <v>95</v>
      </c>
      <c r="U17" s="8">
        <f>SUM(U5:U16)</f>
        <v>79</v>
      </c>
      <c r="V17" s="87">
        <f>SUM(V5:V16)</f>
        <v>98</v>
      </c>
      <c r="W17" s="88">
        <f t="shared" ref="W17:AB17" si="7">SUM(W5:W16)</f>
        <v>277</v>
      </c>
      <c r="X17" s="88">
        <f t="shared" si="7"/>
        <v>54</v>
      </c>
      <c r="Y17" s="88">
        <f t="shared" si="7"/>
        <v>66</v>
      </c>
      <c r="Z17" s="88">
        <f t="shared" si="7"/>
        <v>31</v>
      </c>
      <c r="AA17" s="89">
        <f t="shared" si="7"/>
        <v>151</v>
      </c>
      <c r="AB17" s="90">
        <f t="shared" si="7"/>
        <v>526</v>
      </c>
    </row>
    <row r="18" spans="1:34" s="5" customFormat="1" ht="9" customHeight="1" thickBot="1">
      <c r="A18" s="9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</row>
    <row r="19" spans="1:34" s="5" customFormat="1">
      <c r="A19" s="559" t="s">
        <v>56</v>
      </c>
      <c r="B19" s="575" t="s">
        <v>33</v>
      </c>
      <c r="C19" s="576"/>
      <c r="D19" s="576"/>
      <c r="E19" s="576"/>
      <c r="F19" s="576"/>
      <c r="G19" s="576"/>
      <c r="H19" s="576"/>
      <c r="I19" s="576"/>
      <c r="J19" s="576"/>
      <c r="K19" s="576"/>
      <c r="L19" s="576"/>
      <c r="M19" s="576"/>
      <c r="N19" s="577"/>
      <c r="O19" s="577"/>
      <c r="P19" s="577"/>
      <c r="Q19" s="577"/>
      <c r="R19" s="577"/>
      <c r="S19" s="578"/>
      <c r="T19" s="5" t="s">
        <v>72</v>
      </c>
    </row>
    <row r="20" spans="1:34" s="5" customFormat="1" ht="15.75" thickBot="1">
      <c r="A20" s="560"/>
      <c r="B20" s="579" t="s">
        <v>12</v>
      </c>
      <c r="C20" s="581" t="s">
        <v>34</v>
      </c>
      <c r="D20" s="270"/>
      <c r="E20" s="270"/>
      <c r="F20" s="270"/>
      <c r="G20" s="270"/>
      <c r="H20" s="270"/>
      <c r="I20" s="583" t="s">
        <v>35</v>
      </c>
      <c r="J20" s="270"/>
      <c r="K20" s="270"/>
      <c r="L20" s="270"/>
      <c r="M20" s="270"/>
      <c r="N20" s="270"/>
      <c r="O20" s="270"/>
      <c r="P20" s="270"/>
      <c r="Q20" s="270"/>
      <c r="R20" s="270"/>
      <c r="S20" s="48"/>
      <c r="T20" s="585" t="s">
        <v>71</v>
      </c>
      <c r="V20" s="5" t="s">
        <v>47</v>
      </c>
    </row>
    <row r="21" spans="1:34" s="5" customFormat="1">
      <c r="A21" s="561"/>
      <c r="B21" s="580"/>
      <c r="C21" s="582"/>
      <c r="D21" s="267" t="s">
        <v>5</v>
      </c>
      <c r="E21" s="50" t="s">
        <v>67</v>
      </c>
      <c r="F21" s="50" t="s">
        <v>68</v>
      </c>
      <c r="G21" s="50" t="s">
        <v>69</v>
      </c>
      <c r="H21" s="50" t="s">
        <v>36</v>
      </c>
      <c r="I21" s="584"/>
      <c r="J21" s="49" t="s">
        <v>37</v>
      </c>
      <c r="K21" s="49" t="s">
        <v>38</v>
      </c>
      <c r="L21" s="49" t="s">
        <v>39</v>
      </c>
      <c r="M21" s="49" t="s">
        <v>40</v>
      </c>
      <c r="N21" s="16" t="s">
        <v>49</v>
      </c>
      <c r="O21" s="16" t="s">
        <v>50</v>
      </c>
      <c r="P21" s="16" t="s">
        <v>51</v>
      </c>
      <c r="Q21" s="16" t="s">
        <v>66</v>
      </c>
      <c r="R21" s="16" t="s">
        <v>48</v>
      </c>
      <c r="S21" s="51" t="s">
        <v>36</v>
      </c>
      <c r="T21" s="585"/>
      <c r="U21" s="273" t="s">
        <v>73</v>
      </c>
      <c r="V21" s="71" t="s">
        <v>43</v>
      </c>
      <c r="W21" s="72" t="s">
        <v>44</v>
      </c>
      <c r="X21" s="177" t="s">
        <v>53</v>
      </c>
      <c r="Y21" s="177" t="s">
        <v>52</v>
      </c>
      <c r="Z21" s="177" t="s">
        <v>54</v>
      </c>
      <c r="AA21" s="75" t="s">
        <v>45</v>
      </c>
      <c r="AB21" s="183" t="s">
        <v>55</v>
      </c>
    </row>
    <row r="22" spans="1:34" s="5" customFormat="1">
      <c r="A22" s="7">
        <v>1</v>
      </c>
      <c r="B22" s="27">
        <f>C22+I22</f>
        <v>115</v>
      </c>
      <c r="C22" s="55">
        <v>45</v>
      </c>
      <c r="D22" s="56">
        <f t="shared" ref="D22:D33" si="8">AB22</f>
        <v>29</v>
      </c>
      <c r="E22" s="57">
        <v>1</v>
      </c>
      <c r="F22" s="57">
        <v>3</v>
      </c>
      <c r="G22" s="57">
        <v>3</v>
      </c>
      <c r="H22" s="57">
        <f t="shared" ref="H22:H33" si="9">C22-D22-E22-F22-G22</f>
        <v>9</v>
      </c>
      <c r="I22" s="24">
        <f>115-45</f>
        <v>70</v>
      </c>
      <c r="J22" s="25">
        <v>13</v>
      </c>
      <c r="K22" s="25">
        <v>7</v>
      </c>
      <c r="L22" s="25">
        <v>9</v>
      </c>
      <c r="M22" s="25">
        <v>6</v>
      </c>
      <c r="N22" s="175">
        <v>1</v>
      </c>
      <c r="O22" s="175">
        <v>5</v>
      </c>
      <c r="P22" s="175">
        <v>5</v>
      </c>
      <c r="Q22" s="175">
        <v>2</v>
      </c>
      <c r="R22" s="175">
        <v>10</v>
      </c>
      <c r="S22" s="26">
        <f>I22-(J22+K22+L22+M22+N22+O22+P22+Q22+R22)</f>
        <v>12</v>
      </c>
      <c r="T22" s="5">
        <v>5</v>
      </c>
      <c r="U22" s="5">
        <v>5</v>
      </c>
      <c r="V22" s="73">
        <v>3</v>
      </c>
      <c r="W22" s="74">
        <v>12</v>
      </c>
      <c r="X22" s="178">
        <v>1</v>
      </c>
      <c r="Y22" s="178">
        <v>6</v>
      </c>
      <c r="Z22" s="178">
        <v>7</v>
      </c>
      <c r="AA22" s="76">
        <f>SUM(X22:Z22)</f>
        <v>14</v>
      </c>
      <c r="AB22" s="80">
        <f>SUM(V22:Z22)</f>
        <v>29</v>
      </c>
    </row>
    <row r="23" spans="1:34" s="5" customFormat="1">
      <c r="A23" s="7">
        <v>2</v>
      </c>
      <c r="B23" s="27">
        <f>C23+I23</f>
        <v>148</v>
      </c>
      <c r="C23" s="55">
        <v>87</v>
      </c>
      <c r="D23" s="58">
        <f t="shared" si="8"/>
        <v>54</v>
      </c>
      <c r="E23" s="59">
        <v>2</v>
      </c>
      <c r="F23" s="59">
        <v>7</v>
      </c>
      <c r="G23" s="59">
        <v>5</v>
      </c>
      <c r="H23" s="59">
        <f t="shared" si="9"/>
        <v>19</v>
      </c>
      <c r="I23" s="30">
        <f>148-87</f>
        <v>61</v>
      </c>
      <c r="J23" s="28">
        <v>15</v>
      </c>
      <c r="K23" s="28">
        <v>5</v>
      </c>
      <c r="L23" s="28">
        <v>3</v>
      </c>
      <c r="M23" s="28">
        <v>10</v>
      </c>
      <c r="N23" s="29">
        <v>0</v>
      </c>
      <c r="O23" s="29">
        <v>1</v>
      </c>
      <c r="P23" s="29">
        <v>0</v>
      </c>
      <c r="Q23" s="29">
        <v>2</v>
      </c>
      <c r="R23" s="29">
        <v>8</v>
      </c>
      <c r="S23" s="31">
        <f t="shared" ref="S23:S33" si="10">I23-(J23+K23+L23+M23+N23+O23+P23+Q23+R23)</f>
        <v>17</v>
      </c>
      <c r="T23" s="5">
        <v>0</v>
      </c>
      <c r="U23" s="5">
        <v>8</v>
      </c>
      <c r="V23" s="67">
        <v>14</v>
      </c>
      <c r="W23" s="68">
        <v>16</v>
      </c>
      <c r="X23" s="179">
        <v>6</v>
      </c>
      <c r="Y23" s="179">
        <v>5</v>
      </c>
      <c r="Z23" s="179">
        <v>13</v>
      </c>
      <c r="AA23" s="77">
        <f t="shared" ref="AA23:AA33" si="11">SUM(X23:Z23)</f>
        <v>24</v>
      </c>
      <c r="AB23" s="81">
        <f t="shared" ref="AB23:AB33" si="12">SUM(V23:Z23)</f>
        <v>54</v>
      </c>
    </row>
    <row r="24" spans="1:34" s="5" customFormat="1">
      <c r="A24" s="7">
        <v>3</v>
      </c>
      <c r="B24" s="27">
        <f>C24+I24</f>
        <v>563</v>
      </c>
      <c r="C24" s="55">
        <v>270</v>
      </c>
      <c r="D24" s="58">
        <f t="shared" si="8"/>
        <v>92</v>
      </c>
      <c r="E24" s="59">
        <v>50</v>
      </c>
      <c r="F24" s="59">
        <v>22</v>
      </c>
      <c r="G24" s="59">
        <v>16</v>
      </c>
      <c r="H24" s="59">
        <f t="shared" si="9"/>
        <v>90</v>
      </c>
      <c r="I24" s="30">
        <f>563-270</f>
        <v>293</v>
      </c>
      <c r="J24" s="28">
        <v>97</v>
      </c>
      <c r="K24" s="28">
        <v>32</v>
      </c>
      <c r="L24" s="28">
        <v>11</v>
      </c>
      <c r="M24" s="28">
        <v>30</v>
      </c>
      <c r="N24" s="29">
        <v>15</v>
      </c>
      <c r="O24" s="29">
        <v>16</v>
      </c>
      <c r="P24" s="29">
        <v>6</v>
      </c>
      <c r="Q24" s="29">
        <v>10</v>
      </c>
      <c r="R24" s="29">
        <v>8</v>
      </c>
      <c r="S24" s="31">
        <f t="shared" si="10"/>
        <v>68</v>
      </c>
      <c r="T24" s="5">
        <v>2</v>
      </c>
      <c r="U24" s="5">
        <v>6</v>
      </c>
      <c r="V24" s="67">
        <v>20</v>
      </c>
      <c r="W24" s="68">
        <v>45</v>
      </c>
      <c r="X24" s="179">
        <v>7</v>
      </c>
      <c r="Y24" s="179">
        <v>10</v>
      </c>
      <c r="Z24" s="179">
        <v>10</v>
      </c>
      <c r="AA24" s="77">
        <f t="shared" si="11"/>
        <v>27</v>
      </c>
      <c r="AB24" s="81">
        <f t="shared" si="12"/>
        <v>92</v>
      </c>
    </row>
    <row r="25" spans="1:34" s="5" customFormat="1">
      <c r="A25" s="7">
        <v>4</v>
      </c>
      <c r="B25" s="27">
        <f>C25+I25</f>
        <v>164</v>
      </c>
      <c r="C25" s="55">
        <v>69</v>
      </c>
      <c r="D25" s="58">
        <f t="shared" si="8"/>
        <v>30</v>
      </c>
      <c r="E25" s="59">
        <v>3</v>
      </c>
      <c r="F25" s="59">
        <v>7</v>
      </c>
      <c r="G25" s="59">
        <v>10</v>
      </c>
      <c r="H25" s="59">
        <f t="shared" si="9"/>
        <v>19</v>
      </c>
      <c r="I25" s="30">
        <f>164-69</f>
        <v>95</v>
      </c>
      <c r="J25" s="28">
        <v>23</v>
      </c>
      <c r="K25" s="28">
        <v>10</v>
      </c>
      <c r="L25" s="28">
        <v>12</v>
      </c>
      <c r="M25" s="28">
        <v>10</v>
      </c>
      <c r="N25" s="29">
        <v>3</v>
      </c>
      <c r="O25" s="29">
        <v>2</v>
      </c>
      <c r="P25" s="29">
        <v>4</v>
      </c>
      <c r="Q25" s="29">
        <v>2</v>
      </c>
      <c r="R25" s="29">
        <v>14</v>
      </c>
      <c r="S25" s="31">
        <f t="shared" si="10"/>
        <v>15</v>
      </c>
      <c r="T25" s="5">
        <v>5</v>
      </c>
      <c r="U25" s="5">
        <v>9</v>
      </c>
      <c r="V25" s="67">
        <v>4</v>
      </c>
      <c r="W25" s="68">
        <v>18</v>
      </c>
      <c r="X25" s="179">
        <v>6</v>
      </c>
      <c r="Y25" s="179">
        <v>0</v>
      </c>
      <c r="Z25" s="179">
        <v>2</v>
      </c>
      <c r="AA25" s="77">
        <f t="shared" si="11"/>
        <v>8</v>
      </c>
      <c r="AB25" s="81">
        <f t="shared" si="12"/>
        <v>30</v>
      </c>
      <c r="AC25" s="8"/>
      <c r="AD25" s="8"/>
      <c r="AE25" s="8"/>
      <c r="AF25" s="8"/>
      <c r="AG25" s="8"/>
      <c r="AH25" s="8"/>
    </row>
    <row r="26" spans="1:34" s="8" customFormat="1">
      <c r="A26" s="7">
        <v>5</v>
      </c>
      <c r="B26" s="27">
        <f>C26+I26</f>
        <v>126</v>
      </c>
      <c r="C26" s="55">
        <v>63</v>
      </c>
      <c r="D26" s="58">
        <f t="shared" si="8"/>
        <v>31</v>
      </c>
      <c r="E26" s="59">
        <v>5</v>
      </c>
      <c r="F26" s="59">
        <v>7</v>
      </c>
      <c r="G26" s="59">
        <v>2</v>
      </c>
      <c r="H26" s="59">
        <f t="shared" si="9"/>
        <v>18</v>
      </c>
      <c r="I26" s="30">
        <f>126-63</f>
        <v>63</v>
      </c>
      <c r="J26" s="32">
        <v>15</v>
      </c>
      <c r="K26" s="32">
        <v>7</v>
      </c>
      <c r="L26" s="32">
        <v>5</v>
      </c>
      <c r="M26" s="32">
        <v>5</v>
      </c>
      <c r="N26" s="33">
        <v>1</v>
      </c>
      <c r="O26" s="33">
        <v>2</v>
      </c>
      <c r="P26" s="33">
        <v>1</v>
      </c>
      <c r="Q26" s="33">
        <v>0</v>
      </c>
      <c r="R26" s="33">
        <v>13</v>
      </c>
      <c r="S26" s="34">
        <f t="shared" si="10"/>
        <v>14</v>
      </c>
      <c r="T26" s="8">
        <v>1</v>
      </c>
      <c r="U26" s="8">
        <v>12</v>
      </c>
      <c r="V26" s="69">
        <v>3</v>
      </c>
      <c r="W26" s="70">
        <v>18</v>
      </c>
      <c r="X26" s="180">
        <v>3</v>
      </c>
      <c r="Y26" s="180">
        <v>3</v>
      </c>
      <c r="Z26" s="180">
        <v>4</v>
      </c>
      <c r="AA26" s="78">
        <f t="shared" si="11"/>
        <v>10</v>
      </c>
      <c r="AB26" s="81">
        <f t="shared" si="12"/>
        <v>31</v>
      </c>
    </row>
    <row r="27" spans="1:34" s="8" customFormat="1">
      <c r="A27" s="7">
        <v>6</v>
      </c>
      <c r="B27" s="27">
        <f t="shared" ref="B27:B32" si="13">C27+I27</f>
        <v>101</v>
      </c>
      <c r="C27" s="55">
        <v>54</v>
      </c>
      <c r="D27" s="58">
        <f t="shared" si="8"/>
        <v>39</v>
      </c>
      <c r="E27" s="59">
        <v>0</v>
      </c>
      <c r="F27" s="59">
        <v>4</v>
      </c>
      <c r="G27" s="59">
        <v>5</v>
      </c>
      <c r="H27" s="59">
        <f t="shared" si="9"/>
        <v>6</v>
      </c>
      <c r="I27" s="30">
        <f>101-54</f>
        <v>47</v>
      </c>
      <c r="J27" s="32">
        <v>10</v>
      </c>
      <c r="K27" s="32">
        <v>5</v>
      </c>
      <c r="L27" s="32">
        <v>1</v>
      </c>
      <c r="M27" s="32">
        <v>5</v>
      </c>
      <c r="N27" s="33">
        <v>3</v>
      </c>
      <c r="O27" s="33">
        <v>4</v>
      </c>
      <c r="P27" s="33">
        <v>1</v>
      </c>
      <c r="Q27" s="33">
        <v>5</v>
      </c>
      <c r="R27" s="33">
        <v>6</v>
      </c>
      <c r="S27" s="34">
        <f t="shared" si="10"/>
        <v>7</v>
      </c>
      <c r="T27" s="8">
        <v>3</v>
      </c>
      <c r="U27" s="8">
        <v>3</v>
      </c>
      <c r="V27" s="69">
        <v>2</v>
      </c>
      <c r="W27" s="70">
        <v>21</v>
      </c>
      <c r="X27" s="180">
        <v>3</v>
      </c>
      <c r="Y27" s="180">
        <v>6</v>
      </c>
      <c r="Z27" s="180">
        <v>7</v>
      </c>
      <c r="AA27" s="78">
        <f t="shared" si="11"/>
        <v>16</v>
      </c>
      <c r="AB27" s="81">
        <f t="shared" si="12"/>
        <v>39</v>
      </c>
    </row>
    <row r="28" spans="1:34" s="8" customFormat="1">
      <c r="A28" s="7">
        <v>7</v>
      </c>
      <c r="B28" s="27">
        <f t="shared" si="13"/>
        <v>120</v>
      </c>
      <c r="C28" s="55">
        <v>53</v>
      </c>
      <c r="D28" s="58">
        <f t="shared" si="8"/>
        <v>29</v>
      </c>
      <c r="E28" s="59">
        <v>0</v>
      </c>
      <c r="F28" s="59">
        <v>10</v>
      </c>
      <c r="G28" s="59">
        <v>2</v>
      </c>
      <c r="H28" s="59">
        <f t="shared" si="9"/>
        <v>12</v>
      </c>
      <c r="I28" s="30">
        <f>120-53</f>
        <v>67</v>
      </c>
      <c r="J28" s="32">
        <v>8</v>
      </c>
      <c r="K28" s="32">
        <v>4</v>
      </c>
      <c r="L28" s="32">
        <v>6</v>
      </c>
      <c r="M28" s="32">
        <v>6</v>
      </c>
      <c r="N28" s="33">
        <v>3</v>
      </c>
      <c r="O28" s="33">
        <v>3</v>
      </c>
      <c r="P28" s="33">
        <v>0</v>
      </c>
      <c r="Q28" s="33">
        <v>6</v>
      </c>
      <c r="R28" s="33">
        <v>12</v>
      </c>
      <c r="S28" s="34">
        <f t="shared" si="10"/>
        <v>19</v>
      </c>
      <c r="T28" s="8">
        <v>3</v>
      </c>
      <c r="U28" s="8">
        <v>9</v>
      </c>
      <c r="V28" s="69">
        <v>3</v>
      </c>
      <c r="W28" s="70">
        <v>19</v>
      </c>
      <c r="X28" s="180">
        <v>2</v>
      </c>
      <c r="Y28" s="180">
        <v>2</v>
      </c>
      <c r="Z28" s="180">
        <v>3</v>
      </c>
      <c r="AA28" s="78">
        <f t="shared" si="11"/>
        <v>7</v>
      </c>
      <c r="AB28" s="81">
        <f t="shared" si="12"/>
        <v>29</v>
      </c>
    </row>
    <row r="29" spans="1:34" s="8" customFormat="1">
      <c r="A29" s="7">
        <v>8</v>
      </c>
      <c r="B29" s="27">
        <f t="shared" si="13"/>
        <v>133</v>
      </c>
      <c r="C29" s="55">
        <v>64</v>
      </c>
      <c r="D29" s="58">
        <f t="shared" si="8"/>
        <v>43</v>
      </c>
      <c r="E29" s="59">
        <v>2</v>
      </c>
      <c r="F29" s="59">
        <v>7</v>
      </c>
      <c r="G29" s="59">
        <v>2</v>
      </c>
      <c r="H29" s="59">
        <f t="shared" si="9"/>
        <v>10</v>
      </c>
      <c r="I29" s="30">
        <f>133-64</f>
        <v>69</v>
      </c>
      <c r="J29" s="32">
        <v>17</v>
      </c>
      <c r="K29" s="32">
        <v>5</v>
      </c>
      <c r="L29" s="32">
        <v>1</v>
      </c>
      <c r="M29" s="32">
        <v>0</v>
      </c>
      <c r="N29" s="33">
        <v>2</v>
      </c>
      <c r="O29" s="33">
        <v>2</v>
      </c>
      <c r="P29" s="33">
        <v>2</v>
      </c>
      <c r="Q29" s="33">
        <v>1</v>
      </c>
      <c r="R29" s="33">
        <v>20</v>
      </c>
      <c r="S29" s="34">
        <f t="shared" si="10"/>
        <v>19</v>
      </c>
      <c r="T29" s="8">
        <v>1</v>
      </c>
      <c r="U29" s="8">
        <v>19</v>
      </c>
      <c r="V29" s="69">
        <v>8</v>
      </c>
      <c r="W29" s="70">
        <v>20</v>
      </c>
      <c r="X29" s="180">
        <v>0</v>
      </c>
      <c r="Y29" s="180">
        <v>6</v>
      </c>
      <c r="Z29" s="180">
        <v>9</v>
      </c>
      <c r="AA29" s="78">
        <f t="shared" si="11"/>
        <v>15</v>
      </c>
      <c r="AB29" s="81">
        <f t="shared" si="12"/>
        <v>43</v>
      </c>
    </row>
    <row r="30" spans="1:34" s="8" customFormat="1">
      <c r="A30" s="7">
        <v>9</v>
      </c>
      <c r="B30" s="27">
        <f t="shared" si="13"/>
        <v>111</v>
      </c>
      <c r="C30" s="55">
        <v>62</v>
      </c>
      <c r="D30" s="58">
        <f t="shared" si="8"/>
        <v>38</v>
      </c>
      <c r="E30" s="59">
        <v>1</v>
      </c>
      <c r="F30" s="59">
        <v>5</v>
      </c>
      <c r="G30" s="59">
        <v>1</v>
      </c>
      <c r="H30" s="59">
        <f t="shared" si="9"/>
        <v>17</v>
      </c>
      <c r="I30" s="30">
        <f>111-62</f>
        <v>49</v>
      </c>
      <c r="J30" s="32">
        <v>5</v>
      </c>
      <c r="K30" s="32">
        <v>6</v>
      </c>
      <c r="L30" s="32">
        <v>3</v>
      </c>
      <c r="M30" s="32">
        <v>2</v>
      </c>
      <c r="N30" s="33">
        <v>2</v>
      </c>
      <c r="O30" s="33">
        <v>0</v>
      </c>
      <c r="P30" s="33">
        <v>2</v>
      </c>
      <c r="Q30" s="33">
        <v>2</v>
      </c>
      <c r="R30" s="33">
        <v>8</v>
      </c>
      <c r="S30" s="34">
        <f t="shared" si="10"/>
        <v>19</v>
      </c>
      <c r="T30" s="8">
        <v>2</v>
      </c>
      <c r="U30" s="8">
        <v>6</v>
      </c>
      <c r="V30" s="69">
        <v>9</v>
      </c>
      <c r="W30" s="70">
        <v>20</v>
      </c>
      <c r="X30" s="180">
        <v>0</v>
      </c>
      <c r="Y30" s="180">
        <v>0</v>
      </c>
      <c r="Z30" s="180">
        <v>9</v>
      </c>
      <c r="AA30" s="78">
        <f t="shared" si="11"/>
        <v>9</v>
      </c>
      <c r="AB30" s="81">
        <f t="shared" si="12"/>
        <v>38</v>
      </c>
    </row>
    <row r="31" spans="1:34" s="8" customFormat="1">
      <c r="A31" s="7">
        <v>10</v>
      </c>
      <c r="B31" s="27">
        <f t="shared" si="13"/>
        <v>117</v>
      </c>
      <c r="C31" s="55">
        <v>59</v>
      </c>
      <c r="D31" s="58">
        <f t="shared" si="8"/>
        <v>41</v>
      </c>
      <c r="E31" s="59">
        <v>4</v>
      </c>
      <c r="F31" s="59">
        <v>3</v>
      </c>
      <c r="G31" s="59">
        <v>1</v>
      </c>
      <c r="H31" s="59">
        <f t="shared" si="9"/>
        <v>10</v>
      </c>
      <c r="I31" s="30">
        <f>117-59</f>
        <v>58</v>
      </c>
      <c r="J31" s="28">
        <v>9</v>
      </c>
      <c r="K31" s="28">
        <v>1</v>
      </c>
      <c r="L31" s="28">
        <v>3</v>
      </c>
      <c r="M31" s="28">
        <v>2</v>
      </c>
      <c r="N31" s="29">
        <v>7</v>
      </c>
      <c r="O31" s="29">
        <v>3</v>
      </c>
      <c r="P31" s="29">
        <v>1</v>
      </c>
      <c r="Q31" s="29">
        <v>5</v>
      </c>
      <c r="R31" s="29">
        <v>12</v>
      </c>
      <c r="S31" s="31">
        <f t="shared" si="10"/>
        <v>15</v>
      </c>
      <c r="T31" s="8">
        <v>5</v>
      </c>
      <c r="U31" s="8">
        <v>7</v>
      </c>
      <c r="V31" s="69">
        <v>6</v>
      </c>
      <c r="W31" s="70">
        <v>21</v>
      </c>
      <c r="X31" s="180">
        <v>2</v>
      </c>
      <c r="Y31" s="180">
        <v>9</v>
      </c>
      <c r="Z31" s="180">
        <v>3</v>
      </c>
      <c r="AA31" s="78">
        <f t="shared" si="11"/>
        <v>14</v>
      </c>
      <c r="AB31" s="81">
        <f t="shared" si="12"/>
        <v>41</v>
      </c>
    </row>
    <row r="32" spans="1:34" s="8" customFormat="1">
      <c r="A32" s="7">
        <v>11</v>
      </c>
      <c r="B32" s="27">
        <f t="shared" si="13"/>
        <v>113</v>
      </c>
      <c r="C32" s="55">
        <v>69</v>
      </c>
      <c r="D32" s="58">
        <f t="shared" si="8"/>
        <v>40</v>
      </c>
      <c r="E32" s="59">
        <v>3</v>
      </c>
      <c r="F32" s="59">
        <v>4</v>
      </c>
      <c r="G32" s="59">
        <v>4</v>
      </c>
      <c r="H32" s="266">
        <f t="shared" si="9"/>
        <v>18</v>
      </c>
      <c r="I32" s="30">
        <f>113-69</f>
        <v>44</v>
      </c>
      <c r="J32" s="52">
        <v>10</v>
      </c>
      <c r="K32" s="52">
        <v>2</v>
      </c>
      <c r="L32" s="52">
        <v>5</v>
      </c>
      <c r="M32" s="52">
        <v>2</v>
      </c>
      <c r="N32" s="176">
        <v>3</v>
      </c>
      <c r="O32" s="176">
        <v>2</v>
      </c>
      <c r="P32" s="176">
        <v>6</v>
      </c>
      <c r="Q32" s="176">
        <v>1</v>
      </c>
      <c r="R32" s="176">
        <v>5</v>
      </c>
      <c r="S32" s="53">
        <f t="shared" si="10"/>
        <v>8</v>
      </c>
      <c r="T32" s="8">
        <v>2</v>
      </c>
      <c r="U32" s="8">
        <v>3</v>
      </c>
      <c r="V32" s="69">
        <v>3</v>
      </c>
      <c r="W32" s="70">
        <v>22</v>
      </c>
      <c r="X32" s="180">
        <v>5</v>
      </c>
      <c r="Y32" s="180">
        <v>7</v>
      </c>
      <c r="Z32" s="180">
        <v>3</v>
      </c>
      <c r="AA32" s="78">
        <f t="shared" si="11"/>
        <v>15</v>
      </c>
      <c r="AB32" s="81">
        <f t="shared" si="12"/>
        <v>40</v>
      </c>
    </row>
    <row r="33" spans="1:34" s="8" customFormat="1">
      <c r="A33" s="268">
        <v>12</v>
      </c>
      <c r="B33" s="269">
        <f>C33+I33</f>
        <v>110</v>
      </c>
      <c r="C33" s="60">
        <v>57</v>
      </c>
      <c r="D33" s="61">
        <f t="shared" si="8"/>
        <v>39</v>
      </c>
      <c r="E33" s="62">
        <v>1</v>
      </c>
      <c r="F33" s="62">
        <v>7</v>
      </c>
      <c r="G33" s="62">
        <v>3</v>
      </c>
      <c r="H33" s="62">
        <f t="shared" si="9"/>
        <v>7</v>
      </c>
      <c r="I33" s="39">
        <f>110-57</f>
        <v>53</v>
      </c>
      <c r="J33" s="37">
        <v>13</v>
      </c>
      <c r="K33" s="37">
        <v>7</v>
      </c>
      <c r="L33" s="37">
        <v>4</v>
      </c>
      <c r="M33" s="37">
        <v>1</v>
      </c>
      <c r="N33" s="38">
        <v>3</v>
      </c>
      <c r="O33" s="38">
        <v>3</v>
      </c>
      <c r="P33" s="38">
        <v>2</v>
      </c>
      <c r="Q33" s="38">
        <v>4</v>
      </c>
      <c r="R33" s="38">
        <v>1</v>
      </c>
      <c r="S33" s="40">
        <f t="shared" si="10"/>
        <v>15</v>
      </c>
      <c r="T33" s="8">
        <v>0</v>
      </c>
      <c r="U33" s="8">
        <v>1</v>
      </c>
      <c r="V33" s="83">
        <v>7</v>
      </c>
      <c r="W33" s="84">
        <v>16</v>
      </c>
      <c r="X33" s="181">
        <v>2</v>
      </c>
      <c r="Y33" s="181">
        <v>7</v>
      </c>
      <c r="Z33" s="181">
        <v>7</v>
      </c>
      <c r="AA33" s="85">
        <f t="shared" si="11"/>
        <v>16</v>
      </c>
      <c r="AB33" s="86">
        <f t="shared" si="12"/>
        <v>39</v>
      </c>
    </row>
    <row r="34" spans="1:34" s="8" customFormat="1" ht="15.75" thickBot="1">
      <c r="A34" s="18"/>
      <c r="B34" s="190">
        <f>C34+I34</f>
        <v>1921</v>
      </c>
      <c r="C34" s="191">
        <f t="shared" ref="C34:S34" si="14">SUM(C22:C33)</f>
        <v>952</v>
      </c>
      <c r="D34" s="191">
        <f t="shared" si="14"/>
        <v>505</v>
      </c>
      <c r="E34" s="191">
        <f t="shared" si="14"/>
        <v>72</v>
      </c>
      <c r="F34" s="191">
        <f t="shared" si="14"/>
        <v>86</v>
      </c>
      <c r="G34" s="191">
        <f t="shared" si="14"/>
        <v>54</v>
      </c>
      <c r="H34" s="191">
        <f t="shared" si="14"/>
        <v>235</v>
      </c>
      <c r="I34" s="186">
        <f t="shared" si="14"/>
        <v>969</v>
      </c>
      <c r="J34" s="192">
        <f t="shared" si="14"/>
        <v>235</v>
      </c>
      <c r="K34" s="192">
        <f t="shared" si="14"/>
        <v>91</v>
      </c>
      <c r="L34" s="192">
        <f t="shared" si="14"/>
        <v>63</v>
      </c>
      <c r="M34" s="192">
        <f t="shared" si="14"/>
        <v>79</v>
      </c>
      <c r="N34" s="193">
        <f>SUM(N22:N33)</f>
        <v>43</v>
      </c>
      <c r="O34" s="193">
        <f>SUM(O22:O33)</f>
        <v>43</v>
      </c>
      <c r="P34" s="193">
        <f>SUM(P22:P33)</f>
        <v>30</v>
      </c>
      <c r="Q34" s="193">
        <f>SUM(Q22:Q33)</f>
        <v>40</v>
      </c>
      <c r="R34" s="193">
        <f>SUM(R22:R33)</f>
        <v>117</v>
      </c>
      <c r="S34" s="194">
        <f t="shared" si="14"/>
        <v>228</v>
      </c>
      <c r="T34" s="8">
        <f>SUM(T22:T33)</f>
        <v>29</v>
      </c>
      <c r="U34" s="8">
        <f>SUM(U22:U33)</f>
        <v>88</v>
      </c>
      <c r="V34" s="87">
        <f t="shared" ref="V34:AB34" si="15">SUM(V22:V33)</f>
        <v>82</v>
      </c>
      <c r="W34" s="88">
        <f t="shared" si="15"/>
        <v>248</v>
      </c>
      <c r="X34" s="88">
        <f t="shared" si="15"/>
        <v>37</v>
      </c>
      <c r="Y34" s="88">
        <f t="shared" si="15"/>
        <v>61</v>
      </c>
      <c r="Z34" s="88">
        <f t="shared" si="15"/>
        <v>77</v>
      </c>
      <c r="AA34" s="89">
        <f t="shared" si="15"/>
        <v>175</v>
      </c>
      <c r="AB34" s="91">
        <f t="shared" si="15"/>
        <v>505</v>
      </c>
      <c r="AC34" s="12"/>
      <c r="AD34" s="12"/>
      <c r="AE34" s="12"/>
      <c r="AF34" s="12"/>
      <c r="AG34" s="12"/>
      <c r="AH34" s="12"/>
    </row>
    <row r="35" spans="1:34" s="12" customFormat="1" ht="15.75" thickBo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1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s="3" customFormat="1">
      <c r="A36" s="559" t="s">
        <v>56</v>
      </c>
      <c r="B36" s="575" t="s">
        <v>59</v>
      </c>
      <c r="C36" s="576"/>
      <c r="D36" s="576"/>
      <c r="E36" s="576"/>
      <c r="F36" s="576"/>
      <c r="G36" s="576"/>
      <c r="H36" s="576"/>
      <c r="I36" s="576"/>
      <c r="J36" s="576"/>
      <c r="K36" s="576"/>
      <c r="L36" s="576"/>
      <c r="M36" s="576"/>
      <c r="N36" s="577"/>
      <c r="O36" s="577"/>
      <c r="P36" s="577"/>
      <c r="Q36" s="577"/>
      <c r="R36" s="577"/>
      <c r="S36" s="578"/>
      <c r="T36" s="5" t="s">
        <v>72</v>
      </c>
      <c r="U36" s="5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ht="15.75" thickBot="1">
      <c r="A37" s="560"/>
      <c r="B37" s="579" t="s">
        <v>12</v>
      </c>
      <c r="C37" s="581" t="s">
        <v>20</v>
      </c>
      <c r="D37" s="270"/>
      <c r="E37" s="270"/>
      <c r="F37" s="270"/>
      <c r="G37" s="270"/>
      <c r="H37" s="270"/>
      <c r="I37" s="583" t="s">
        <v>21</v>
      </c>
      <c r="J37" s="270"/>
      <c r="K37" s="270"/>
      <c r="L37" s="270"/>
      <c r="M37" s="270"/>
      <c r="N37" s="270"/>
      <c r="O37" s="270"/>
      <c r="P37" s="270"/>
      <c r="Q37" s="270"/>
      <c r="R37" s="270"/>
      <c r="S37" s="48"/>
      <c r="T37" s="585" t="s">
        <v>71</v>
      </c>
      <c r="U37" s="5"/>
      <c r="V37" s="1" t="s">
        <v>70</v>
      </c>
    </row>
    <row r="38" spans="1:34">
      <c r="A38" s="561"/>
      <c r="B38" s="580"/>
      <c r="C38" s="582"/>
      <c r="D38" s="267" t="s">
        <v>5</v>
      </c>
      <c r="E38" s="50" t="s">
        <v>67</v>
      </c>
      <c r="F38" s="50" t="s">
        <v>68</v>
      </c>
      <c r="G38" s="50" t="s">
        <v>69</v>
      </c>
      <c r="H38" s="230" t="s">
        <v>60</v>
      </c>
      <c r="I38" s="584"/>
      <c r="J38" s="49" t="s">
        <v>15</v>
      </c>
      <c r="K38" s="49" t="s">
        <v>16</v>
      </c>
      <c r="L38" s="49" t="s">
        <v>17</v>
      </c>
      <c r="M38" s="49" t="s">
        <v>18</v>
      </c>
      <c r="N38" s="16" t="s">
        <v>49</v>
      </c>
      <c r="O38" s="16" t="s">
        <v>50</v>
      </c>
      <c r="P38" s="16" t="s">
        <v>51</v>
      </c>
      <c r="Q38" s="16" t="s">
        <v>66</v>
      </c>
      <c r="R38" s="16" t="s">
        <v>48</v>
      </c>
      <c r="S38" s="231" t="s">
        <v>61</v>
      </c>
      <c r="T38" s="585"/>
      <c r="U38" s="273" t="s">
        <v>73</v>
      </c>
      <c r="V38" s="71" t="s">
        <v>43</v>
      </c>
      <c r="W38" s="72" t="s">
        <v>44</v>
      </c>
      <c r="X38" s="177" t="s">
        <v>53</v>
      </c>
      <c r="Y38" s="177" t="s">
        <v>52</v>
      </c>
      <c r="Z38" s="177" t="s">
        <v>54</v>
      </c>
      <c r="AA38" s="75" t="s">
        <v>45</v>
      </c>
      <c r="AB38" s="183" t="s">
        <v>55</v>
      </c>
    </row>
    <row r="39" spans="1:34">
      <c r="A39" s="7">
        <v>1</v>
      </c>
      <c r="B39" s="195">
        <f>B5-B22</f>
        <v>-35</v>
      </c>
      <c r="C39" s="196">
        <f t="shared" ref="C39:S50" si="16">C5-C22</f>
        <v>-16</v>
      </c>
      <c r="D39" s="197">
        <f t="shared" si="16"/>
        <v>-11</v>
      </c>
      <c r="E39" s="197">
        <f t="shared" si="16"/>
        <v>0</v>
      </c>
      <c r="F39" s="197">
        <f t="shared" si="16"/>
        <v>0</v>
      </c>
      <c r="G39" s="197">
        <f t="shared" si="16"/>
        <v>-3</v>
      </c>
      <c r="H39" s="198">
        <f t="shared" si="16"/>
        <v>-2</v>
      </c>
      <c r="I39" s="199">
        <f t="shared" si="16"/>
        <v>-19</v>
      </c>
      <c r="J39" s="200">
        <f t="shared" si="16"/>
        <v>-10</v>
      </c>
      <c r="K39" s="200">
        <f t="shared" si="16"/>
        <v>-1</v>
      </c>
      <c r="L39" s="200">
        <f t="shared" si="16"/>
        <v>-5</v>
      </c>
      <c r="M39" s="200">
        <f t="shared" si="16"/>
        <v>-4</v>
      </c>
      <c r="N39" s="201">
        <f t="shared" si="16"/>
        <v>3</v>
      </c>
      <c r="O39" s="201">
        <f t="shared" si="16"/>
        <v>-1</v>
      </c>
      <c r="P39" s="201">
        <f t="shared" si="16"/>
        <v>-3</v>
      </c>
      <c r="Q39" s="201">
        <f t="shared" si="16"/>
        <v>1</v>
      </c>
      <c r="R39" s="201">
        <f t="shared" si="16"/>
        <v>3</v>
      </c>
      <c r="S39" s="202">
        <f t="shared" si="16"/>
        <v>-2</v>
      </c>
      <c r="T39" s="1">
        <f>T5-T22</f>
        <v>-1</v>
      </c>
      <c r="U39" s="1">
        <f>U5-U22</f>
        <v>4</v>
      </c>
      <c r="V39" s="238">
        <f t="shared" ref="V39:AB51" si="17">V5-V22</f>
        <v>-1</v>
      </c>
      <c r="W39" s="239">
        <f t="shared" si="17"/>
        <v>1</v>
      </c>
      <c r="X39" s="257">
        <f t="shared" si="17"/>
        <v>-1</v>
      </c>
      <c r="Y39" s="257">
        <f t="shared" si="17"/>
        <v>-4</v>
      </c>
      <c r="Z39" s="257">
        <f t="shared" si="17"/>
        <v>-6</v>
      </c>
      <c r="AA39" s="240">
        <f t="shared" si="17"/>
        <v>-11</v>
      </c>
      <c r="AB39" s="241">
        <f t="shared" si="17"/>
        <v>-11</v>
      </c>
    </row>
    <row r="40" spans="1:34">
      <c r="A40" s="7">
        <v>2</v>
      </c>
      <c r="B40" s="195">
        <f t="shared" ref="B40:S50" si="18">B6-B23</f>
        <v>-28</v>
      </c>
      <c r="C40" s="196">
        <f t="shared" si="18"/>
        <v>-33</v>
      </c>
      <c r="D40" s="203">
        <f t="shared" si="18"/>
        <v>-19</v>
      </c>
      <c r="E40" s="203">
        <f t="shared" si="16"/>
        <v>2</v>
      </c>
      <c r="F40" s="203">
        <f t="shared" si="16"/>
        <v>-5</v>
      </c>
      <c r="G40" s="203">
        <f t="shared" si="16"/>
        <v>-3</v>
      </c>
      <c r="H40" s="204">
        <f t="shared" si="18"/>
        <v>-8</v>
      </c>
      <c r="I40" s="205">
        <f t="shared" si="18"/>
        <v>5</v>
      </c>
      <c r="J40" s="206">
        <f t="shared" si="18"/>
        <v>0</v>
      </c>
      <c r="K40" s="206">
        <f t="shared" si="18"/>
        <v>1</v>
      </c>
      <c r="L40" s="206">
        <f t="shared" si="18"/>
        <v>1</v>
      </c>
      <c r="M40" s="206">
        <f t="shared" si="18"/>
        <v>-6</v>
      </c>
      <c r="N40" s="207">
        <f t="shared" si="18"/>
        <v>0</v>
      </c>
      <c r="O40" s="207">
        <f t="shared" si="18"/>
        <v>4</v>
      </c>
      <c r="P40" s="207">
        <f t="shared" si="18"/>
        <v>5</v>
      </c>
      <c r="Q40" s="207">
        <f t="shared" si="16"/>
        <v>0</v>
      </c>
      <c r="R40" s="207">
        <f t="shared" si="18"/>
        <v>1</v>
      </c>
      <c r="S40" s="208">
        <f t="shared" si="18"/>
        <v>-1</v>
      </c>
      <c r="T40" s="1">
        <f t="shared" ref="T40:T51" si="19">T6-T23</f>
        <v>5</v>
      </c>
      <c r="U40" s="1">
        <f t="shared" ref="U40:U50" si="20">U6-U23</f>
        <v>-3</v>
      </c>
      <c r="V40" s="242">
        <f t="shared" si="17"/>
        <v>-8</v>
      </c>
      <c r="W40" s="243">
        <f t="shared" si="17"/>
        <v>-2</v>
      </c>
      <c r="X40" s="258">
        <f t="shared" si="17"/>
        <v>0</v>
      </c>
      <c r="Y40" s="258">
        <f t="shared" si="17"/>
        <v>0</v>
      </c>
      <c r="Z40" s="258">
        <f t="shared" si="17"/>
        <v>-9</v>
      </c>
      <c r="AA40" s="244">
        <f t="shared" si="17"/>
        <v>-9</v>
      </c>
      <c r="AB40" s="245">
        <f t="shared" si="17"/>
        <v>-19</v>
      </c>
    </row>
    <row r="41" spans="1:34">
      <c r="A41" s="7">
        <v>3</v>
      </c>
      <c r="B41" s="195">
        <f t="shared" si="18"/>
        <v>-135</v>
      </c>
      <c r="C41" s="196">
        <f t="shared" si="18"/>
        <v>-37</v>
      </c>
      <c r="D41" s="203">
        <f t="shared" si="18"/>
        <v>-13</v>
      </c>
      <c r="E41" s="203">
        <f t="shared" si="16"/>
        <v>-31</v>
      </c>
      <c r="F41" s="203">
        <f t="shared" si="16"/>
        <v>0</v>
      </c>
      <c r="G41" s="203">
        <f t="shared" si="16"/>
        <v>-13</v>
      </c>
      <c r="H41" s="204">
        <f t="shared" si="18"/>
        <v>20</v>
      </c>
      <c r="I41" s="205">
        <f t="shared" si="18"/>
        <v>-98</v>
      </c>
      <c r="J41" s="206">
        <f t="shared" si="18"/>
        <v>-61</v>
      </c>
      <c r="K41" s="206">
        <f t="shared" si="18"/>
        <v>-13</v>
      </c>
      <c r="L41" s="206">
        <f t="shared" si="18"/>
        <v>6</v>
      </c>
      <c r="M41" s="206">
        <f t="shared" si="18"/>
        <v>-25</v>
      </c>
      <c r="N41" s="207">
        <f t="shared" si="18"/>
        <v>-9</v>
      </c>
      <c r="O41" s="207">
        <f t="shared" si="18"/>
        <v>5</v>
      </c>
      <c r="P41" s="207">
        <f t="shared" si="18"/>
        <v>1</v>
      </c>
      <c r="Q41" s="207">
        <f t="shared" si="16"/>
        <v>-1</v>
      </c>
      <c r="R41" s="207">
        <f t="shared" si="18"/>
        <v>4</v>
      </c>
      <c r="S41" s="208">
        <f t="shared" si="18"/>
        <v>-5</v>
      </c>
      <c r="T41" s="1">
        <f t="shared" si="19"/>
        <v>5</v>
      </c>
      <c r="U41" s="1">
        <f t="shared" si="20"/>
        <v>-1</v>
      </c>
      <c r="V41" s="242">
        <f t="shared" si="17"/>
        <v>5</v>
      </c>
      <c r="W41" s="243">
        <f t="shared" si="17"/>
        <v>-12</v>
      </c>
      <c r="X41" s="258">
        <f t="shared" si="17"/>
        <v>2</v>
      </c>
      <c r="Y41" s="258">
        <f t="shared" si="17"/>
        <v>-1</v>
      </c>
      <c r="Z41" s="258">
        <f t="shared" si="17"/>
        <v>-7</v>
      </c>
      <c r="AA41" s="244">
        <f t="shared" si="17"/>
        <v>-6</v>
      </c>
      <c r="AB41" s="245">
        <f t="shared" si="17"/>
        <v>-13</v>
      </c>
    </row>
    <row r="42" spans="1:34">
      <c r="A42" s="7">
        <v>4</v>
      </c>
      <c r="B42" s="195">
        <f t="shared" si="18"/>
        <v>100</v>
      </c>
      <c r="C42" s="196">
        <f t="shared" si="18"/>
        <v>53</v>
      </c>
      <c r="D42" s="203">
        <f t="shared" si="18"/>
        <v>24</v>
      </c>
      <c r="E42" s="203">
        <f t="shared" si="16"/>
        <v>15</v>
      </c>
      <c r="F42" s="203">
        <f t="shared" si="16"/>
        <v>2</v>
      </c>
      <c r="G42" s="203">
        <f t="shared" si="16"/>
        <v>-8</v>
      </c>
      <c r="H42" s="204">
        <f t="shared" si="18"/>
        <v>20</v>
      </c>
      <c r="I42" s="205">
        <f t="shared" si="18"/>
        <v>47</v>
      </c>
      <c r="J42" s="206">
        <f t="shared" si="18"/>
        <v>0</v>
      </c>
      <c r="K42" s="206">
        <f t="shared" si="18"/>
        <v>8</v>
      </c>
      <c r="L42" s="206">
        <f t="shared" si="18"/>
        <v>-7</v>
      </c>
      <c r="M42" s="206">
        <f t="shared" si="18"/>
        <v>-4</v>
      </c>
      <c r="N42" s="207">
        <f t="shared" si="18"/>
        <v>12</v>
      </c>
      <c r="O42" s="207">
        <f t="shared" si="18"/>
        <v>5</v>
      </c>
      <c r="P42" s="207">
        <f t="shared" si="18"/>
        <v>-1</v>
      </c>
      <c r="Q42" s="207">
        <f t="shared" si="16"/>
        <v>7</v>
      </c>
      <c r="R42" s="207">
        <f t="shared" si="18"/>
        <v>-2</v>
      </c>
      <c r="S42" s="208">
        <f t="shared" si="18"/>
        <v>29</v>
      </c>
      <c r="T42" s="1">
        <f t="shared" si="19"/>
        <v>2</v>
      </c>
      <c r="U42" s="1">
        <f t="shared" si="20"/>
        <v>-4</v>
      </c>
      <c r="V42" s="242">
        <f t="shared" si="17"/>
        <v>5</v>
      </c>
      <c r="W42" s="243">
        <f t="shared" si="17"/>
        <v>9</v>
      </c>
      <c r="X42" s="258">
        <f t="shared" si="17"/>
        <v>-2</v>
      </c>
      <c r="Y42" s="258">
        <f t="shared" si="17"/>
        <v>9</v>
      </c>
      <c r="Z42" s="258">
        <f t="shared" si="17"/>
        <v>3</v>
      </c>
      <c r="AA42" s="244">
        <f t="shared" si="17"/>
        <v>10</v>
      </c>
      <c r="AB42" s="245">
        <f t="shared" si="17"/>
        <v>24</v>
      </c>
    </row>
    <row r="43" spans="1:34">
      <c r="A43" s="7">
        <v>5</v>
      </c>
      <c r="B43" s="195">
        <f t="shared" si="18"/>
        <v>32</v>
      </c>
      <c r="C43" s="196">
        <f t="shared" si="18"/>
        <v>10</v>
      </c>
      <c r="D43" s="203">
        <f t="shared" si="18"/>
        <v>10</v>
      </c>
      <c r="E43" s="203">
        <f t="shared" si="16"/>
        <v>-4</v>
      </c>
      <c r="F43" s="203">
        <f t="shared" si="16"/>
        <v>0</v>
      </c>
      <c r="G43" s="203">
        <f t="shared" si="16"/>
        <v>-2</v>
      </c>
      <c r="H43" s="204">
        <f t="shared" si="18"/>
        <v>6</v>
      </c>
      <c r="I43" s="205">
        <f t="shared" si="18"/>
        <v>22</v>
      </c>
      <c r="J43" s="209">
        <f t="shared" si="18"/>
        <v>0</v>
      </c>
      <c r="K43" s="209">
        <f t="shared" si="18"/>
        <v>1</v>
      </c>
      <c r="L43" s="209">
        <f t="shared" si="18"/>
        <v>-1</v>
      </c>
      <c r="M43" s="209">
        <f t="shared" si="18"/>
        <v>-2</v>
      </c>
      <c r="N43" s="210">
        <f t="shared" si="18"/>
        <v>7</v>
      </c>
      <c r="O43" s="210">
        <f t="shared" si="18"/>
        <v>3</v>
      </c>
      <c r="P43" s="210">
        <f t="shared" si="18"/>
        <v>4</v>
      </c>
      <c r="Q43" s="210">
        <f t="shared" si="16"/>
        <v>3</v>
      </c>
      <c r="R43" s="210">
        <f t="shared" si="18"/>
        <v>3</v>
      </c>
      <c r="S43" s="211">
        <f t="shared" si="18"/>
        <v>4</v>
      </c>
      <c r="T43" s="1">
        <f t="shared" si="19"/>
        <v>4</v>
      </c>
      <c r="U43" s="1">
        <f t="shared" si="20"/>
        <v>-1</v>
      </c>
      <c r="V43" s="246">
        <f t="shared" si="17"/>
        <v>7</v>
      </c>
      <c r="W43" s="247">
        <f t="shared" si="17"/>
        <v>4</v>
      </c>
      <c r="X43" s="259">
        <f t="shared" si="17"/>
        <v>-1</v>
      </c>
      <c r="Y43" s="259">
        <f t="shared" si="17"/>
        <v>3</v>
      </c>
      <c r="Z43" s="259">
        <f t="shared" si="17"/>
        <v>-3</v>
      </c>
      <c r="AA43" s="248">
        <f t="shared" si="17"/>
        <v>-1</v>
      </c>
      <c r="AB43" s="245">
        <f t="shared" si="17"/>
        <v>10</v>
      </c>
    </row>
    <row r="44" spans="1:34">
      <c r="A44" s="7">
        <v>6</v>
      </c>
      <c r="B44" s="195">
        <f t="shared" si="18"/>
        <v>20</v>
      </c>
      <c r="C44" s="196">
        <f t="shared" si="18"/>
        <v>6</v>
      </c>
      <c r="D44" s="203">
        <f t="shared" si="18"/>
        <v>-3</v>
      </c>
      <c r="E44" s="203">
        <f t="shared" si="16"/>
        <v>3</v>
      </c>
      <c r="F44" s="203">
        <f t="shared" si="16"/>
        <v>1</v>
      </c>
      <c r="G44" s="203">
        <f t="shared" si="16"/>
        <v>-5</v>
      </c>
      <c r="H44" s="204">
        <f t="shared" si="18"/>
        <v>10</v>
      </c>
      <c r="I44" s="205">
        <f t="shared" si="18"/>
        <v>14</v>
      </c>
      <c r="J44" s="209">
        <f t="shared" si="18"/>
        <v>5</v>
      </c>
      <c r="K44" s="209">
        <f t="shared" si="18"/>
        <v>1</v>
      </c>
      <c r="L44" s="209">
        <f t="shared" si="18"/>
        <v>8</v>
      </c>
      <c r="M44" s="209">
        <f t="shared" si="18"/>
        <v>3</v>
      </c>
      <c r="N44" s="210">
        <f t="shared" si="18"/>
        <v>-2</v>
      </c>
      <c r="O44" s="210">
        <f t="shared" si="18"/>
        <v>-1</v>
      </c>
      <c r="P44" s="210">
        <f t="shared" si="18"/>
        <v>1</v>
      </c>
      <c r="Q44" s="210">
        <f t="shared" si="16"/>
        <v>-5</v>
      </c>
      <c r="R44" s="210">
        <f t="shared" si="18"/>
        <v>0</v>
      </c>
      <c r="S44" s="211">
        <f t="shared" si="18"/>
        <v>4</v>
      </c>
      <c r="T44" s="1">
        <f t="shared" si="19"/>
        <v>2</v>
      </c>
      <c r="U44" s="1">
        <f t="shared" si="20"/>
        <v>-2</v>
      </c>
      <c r="V44" s="246">
        <f t="shared" si="17"/>
        <v>5</v>
      </c>
      <c r="W44" s="247">
        <f t="shared" si="17"/>
        <v>-2</v>
      </c>
      <c r="X44" s="259">
        <f t="shared" si="17"/>
        <v>-1</v>
      </c>
      <c r="Y44" s="259">
        <f t="shared" si="17"/>
        <v>-1</v>
      </c>
      <c r="Z44" s="259">
        <f t="shared" si="17"/>
        <v>-4</v>
      </c>
      <c r="AA44" s="248">
        <f t="shared" si="17"/>
        <v>-6</v>
      </c>
      <c r="AB44" s="245">
        <f t="shared" si="17"/>
        <v>-3</v>
      </c>
    </row>
    <row r="45" spans="1:34">
      <c r="A45" s="7">
        <v>7</v>
      </c>
      <c r="B45" s="195">
        <f t="shared" si="18"/>
        <v>26</v>
      </c>
      <c r="C45" s="196">
        <f t="shared" si="18"/>
        <v>16</v>
      </c>
      <c r="D45" s="203">
        <f t="shared" si="18"/>
        <v>18</v>
      </c>
      <c r="E45" s="203">
        <f t="shared" si="16"/>
        <v>1</v>
      </c>
      <c r="F45" s="203">
        <f t="shared" si="16"/>
        <v>-8</v>
      </c>
      <c r="G45" s="203">
        <f t="shared" si="16"/>
        <v>-1</v>
      </c>
      <c r="H45" s="204">
        <f t="shared" si="18"/>
        <v>6</v>
      </c>
      <c r="I45" s="205">
        <f t="shared" si="18"/>
        <v>10</v>
      </c>
      <c r="J45" s="209">
        <f t="shared" si="18"/>
        <v>0</v>
      </c>
      <c r="K45" s="209">
        <f t="shared" si="18"/>
        <v>2</v>
      </c>
      <c r="L45" s="209">
        <f t="shared" si="18"/>
        <v>-3</v>
      </c>
      <c r="M45" s="209">
        <f t="shared" si="18"/>
        <v>4</v>
      </c>
      <c r="N45" s="210">
        <f t="shared" si="18"/>
        <v>-3</v>
      </c>
      <c r="O45" s="210">
        <f t="shared" si="18"/>
        <v>2</v>
      </c>
      <c r="P45" s="210">
        <f t="shared" si="18"/>
        <v>2</v>
      </c>
      <c r="Q45" s="210">
        <f t="shared" si="16"/>
        <v>-5</v>
      </c>
      <c r="R45" s="210">
        <f t="shared" si="18"/>
        <v>13</v>
      </c>
      <c r="S45" s="211">
        <f t="shared" si="18"/>
        <v>-2</v>
      </c>
      <c r="T45" s="1">
        <f t="shared" si="19"/>
        <v>4</v>
      </c>
      <c r="U45" s="1">
        <f t="shared" si="20"/>
        <v>9</v>
      </c>
      <c r="V45" s="246">
        <f t="shared" si="17"/>
        <v>2</v>
      </c>
      <c r="W45" s="247">
        <f t="shared" si="17"/>
        <v>8</v>
      </c>
      <c r="X45" s="259">
        <f t="shared" si="17"/>
        <v>5</v>
      </c>
      <c r="Y45" s="259">
        <f t="shared" si="17"/>
        <v>5</v>
      </c>
      <c r="Z45" s="259">
        <f t="shared" si="17"/>
        <v>-2</v>
      </c>
      <c r="AA45" s="248">
        <f t="shared" si="17"/>
        <v>8</v>
      </c>
      <c r="AB45" s="245">
        <f t="shared" si="17"/>
        <v>18</v>
      </c>
    </row>
    <row r="46" spans="1:34">
      <c r="A46" s="7">
        <v>8</v>
      </c>
      <c r="B46" s="195">
        <f t="shared" si="18"/>
        <v>-5</v>
      </c>
      <c r="C46" s="196">
        <f t="shared" si="18"/>
        <v>-2</v>
      </c>
      <c r="D46" s="203">
        <f t="shared" si="18"/>
        <v>1</v>
      </c>
      <c r="E46" s="203">
        <f t="shared" si="16"/>
        <v>0</v>
      </c>
      <c r="F46" s="203">
        <f t="shared" si="16"/>
        <v>-5</v>
      </c>
      <c r="G46" s="203">
        <f t="shared" si="16"/>
        <v>-2</v>
      </c>
      <c r="H46" s="204">
        <f t="shared" si="18"/>
        <v>4</v>
      </c>
      <c r="I46" s="205">
        <f t="shared" si="18"/>
        <v>-3</v>
      </c>
      <c r="J46" s="209">
        <f t="shared" si="18"/>
        <v>-7</v>
      </c>
      <c r="K46" s="209">
        <f t="shared" si="18"/>
        <v>6</v>
      </c>
      <c r="L46" s="209">
        <f t="shared" si="18"/>
        <v>-1</v>
      </c>
      <c r="M46" s="209">
        <f t="shared" si="18"/>
        <v>2</v>
      </c>
      <c r="N46" s="210">
        <f t="shared" si="18"/>
        <v>0</v>
      </c>
      <c r="O46" s="210">
        <f t="shared" si="18"/>
        <v>4</v>
      </c>
      <c r="P46" s="210">
        <f t="shared" si="18"/>
        <v>0</v>
      </c>
      <c r="Q46" s="210">
        <f t="shared" si="16"/>
        <v>0</v>
      </c>
      <c r="R46" s="210">
        <f t="shared" si="18"/>
        <v>-7</v>
      </c>
      <c r="S46" s="211">
        <f t="shared" si="18"/>
        <v>0</v>
      </c>
      <c r="T46" s="1">
        <f t="shared" si="19"/>
        <v>5</v>
      </c>
      <c r="U46" s="1">
        <f t="shared" si="20"/>
        <v>-12</v>
      </c>
      <c r="V46" s="246">
        <f t="shared" si="17"/>
        <v>0</v>
      </c>
      <c r="W46" s="247">
        <f t="shared" si="17"/>
        <v>2</v>
      </c>
      <c r="X46" s="259">
        <f t="shared" si="17"/>
        <v>8</v>
      </c>
      <c r="Y46" s="259">
        <f t="shared" si="17"/>
        <v>-2</v>
      </c>
      <c r="Z46" s="259">
        <f t="shared" si="17"/>
        <v>-7</v>
      </c>
      <c r="AA46" s="248">
        <f t="shared" si="17"/>
        <v>-1</v>
      </c>
      <c r="AB46" s="245">
        <f t="shared" si="17"/>
        <v>1</v>
      </c>
    </row>
    <row r="47" spans="1:34">
      <c r="A47" s="7">
        <v>9</v>
      </c>
      <c r="B47" s="195">
        <f t="shared" si="18"/>
        <v>28</v>
      </c>
      <c r="C47" s="196">
        <f t="shared" si="18"/>
        <v>3</v>
      </c>
      <c r="D47" s="203">
        <f t="shared" si="18"/>
        <v>-4</v>
      </c>
      <c r="E47" s="203">
        <f t="shared" si="16"/>
        <v>4</v>
      </c>
      <c r="F47" s="203">
        <f t="shared" si="16"/>
        <v>-1</v>
      </c>
      <c r="G47" s="203">
        <f t="shared" si="16"/>
        <v>4</v>
      </c>
      <c r="H47" s="204">
        <f t="shared" si="18"/>
        <v>0</v>
      </c>
      <c r="I47" s="205">
        <f t="shared" si="18"/>
        <v>25</v>
      </c>
      <c r="J47" s="209">
        <f t="shared" si="18"/>
        <v>14</v>
      </c>
      <c r="K47" s="209">
        <f t="shared" si="18"/>
        <v>3</v>
      </c>
      <c r="L47" s="209">
        <f t="shared" si="18"/>
        <v>-2</v>
      </c>
      <c r="M47" s="209">
        <f t="shared" si="18"/>
        <v>0</v>
      </c>
      <c r="N47" s="210">
        <f t="shared" si="18"/>
        <v>1</v>
      </c>
      <c r="O47" s="210">
        <f t="shared" si="18"/>
        <v>5</v>
      </c>
      <c r="P47" s="210">
        <f t="shared" si="18"/>
        <v>2</v>
      </c>
      <c r="Q47" s="210">
        <f t="shared" si="16"/>
        <v>1</v>
      </c>
      <c r="R47" s="210">
        <f t="shared" si="18"/>
        <v>7</v>
      </c>
      <c r="S47" s="211">
        <f t="shared" si="18"/>
        <v>-6</v>
      </c>
      <c r="T47" s="1">
        <f t="shared" si="19"/>
        <v>8</v>
      </c>
      <c r="U47" s="1">
        <f t="shared" si="20"/>
        <v>-1</v>
      </c>
      <c r="V47" s="246">
        <f t="shared" si="17"/>
        <v>-6</v>
      </c>
      <c r="W47" s="247">
        <f t="shared" si="17"/>
        <v>2</v>
      </c>
      <c r="X47" s="259">
        <f t="shared" si="17"/>
        <v>4</v>
      </c>
      <c r="Y47" s="259">
        <f t="shared" si="17"/>
        <v>2</v>
      </c>
      <c r="Z47" s="259">
        <f t="shared" si="17"/>
        <v>-6</v>
      </c>
      <c r="AA47" s="248">
        <f t="shared" si="17"/>
        <v>0</v>
      </c>
      <c r="AB47" s="245">
        <f t="shared" si="17"/>
        <v>-4</v>
      </c>
    </row>
    <row r="48" spans="1:34">
      <c r="A48" s="7">
        <v>10</v>
      </c>
      <c r="B48" s="195">
        <f t="shared" si="18"/>
        <v>17</v>
      </c>
      <c r="C48" s="196">
        <f t="shared" si="18"/>
        <v>0</v>
      </c>
      <c r="D48" s="203">
        <f t="shared" si="18"/>
        <v>-4</v>
      </c>
      <c r="E48" s="203">
        <f t="shared" si="16"/>
        <v>-3</v>
      </c>
      <c r="F48" s="203">
        <f t="shared" si="16"/>
        <v>6</v>
      </c>
      <c r="G48" s="203">
        <f t="shared" si="16"/>
        <v>0</v>
      </c>
      <c r="H48" s="204">
        <f t="shared" si="18"/>
        <v>1</v>
      </c>
      <c r="I48" s="205">
        <f t="shared" si="18"/>
        <v>17</v>
      </c>
      <c r="J48" s="206">
        <f t="shared" si="18"/>
        <v>12</v>
      </c>
      <c r="K48" s="206">
        <f t="shared" si="18"/>
        <v>2</v>
      </c>
      <c r="L48" s="206">
        <f t="shared" si="18"/>
        <v>0</v>
      </c>
      <c r="M48" s="206">
        <f t="shared" si="18"/>
        <v>1</v>
      </c>
      <c r="N48" s="207">
        <f t="shared" si="18"/>
        <v>-5</v>
      </c>
      <c r="O48" s="207">
        <f t="shared" si="18"/>
        <v>-1</v>
      </c>
      <c r="P48" s="207">
        <f t="shared" si="18"/>
        <v>1</v>
      </c>
      <c r="Q48" s="207">
        <f t="shared" si="16"/>
        <v>-3</v>
      </c>
      <c r="R48" s="207">
        <f t="shared" si="18"/>
        <v>10</v>
      </c>
      <c r="S48" s="208">
        <f t="shared" si="18"/>
        <v>0</v>
      </c>
      <c r="T48" s="1">
        <f t="shared" si="19"/>
        <v>15</v>
      </c>
      <c r="U48" s="1">
        <f t="shared" si="20"/>
        <v>-5</v>
      </c>
      <c r="V48" s="246">
        <f t="shared" si="17"/>
        <v>0</v>
      </c>
      <c r="W48" s="247">
        <f t="shared" si="17"/>
        <v>0</v>
      </c>
      <c r="X48" s="259">
        <f t="shared" si="17"/>
        <v>0</v>
      </c>
      <c r="Y48" s="259">
        <f t="shared" si="17"/>
        <v>-4</v>
      </c>
      <c r="Z48" s="259">
        <f t="shared" si="17"/>
        <v>0</v>
      </c>
      <c r="AA48" s="248">
        <f t="shared" si="17"/>
        <v>-4</v>
      </c>
      <c r="AB48" s="245">
        <f t="shared" si="17"/>
        <v>-4</v>
      </c>
    </row>
    <row r="49" spans="1:28">
      <c r="A49" s="7">
        <v>11</v>
      </c>
      <c r="B49" s="195">
        <f t="shared" si="18"/>
        <v>31</v>
      </c>
      <c r="C49" s="196">
        <f t="shared" si="18"/>
        <v>17</v>
      </c>
      <c r="D49" s="203">
        <f t="shared" si="18"/>
        <v>14</v>
      </c>
      <c r="E49" s="203">
        <f t="shared" si="16"/>
        <v>2</v>
      </c>
      <c r="F49" s="203">
        <f t="shared" si="16"/>
        <v>6</v>
      </c>
      <c r="G49" s="203">
        <f t="shared" si="16"/>
        <v>-2</v>
      </c>
      <c r="H49" s="204">
        <f t="shared" si="18"/>
        <v>-3</v>
      </c>
      <c r="I49" s="205">
        <f t="shared" si="18"/>
        <v>14</v>
      </c>
      <c r="J49" s="212">
        <f t="shared" si="18"/>
        <v>5</v>
      </c>
      <c r="K49" s="212">
        <f t="shared" si="18"/>
        <v>1</v>
      </c>
      <c r="L49" s="212">
        <f t="shared" si="18"/>
        <v>-3</v>
      </c>
      <c r="M49" s="212">
        <f t="shared" si="18"/>
        <v>1</v>
      </c>
      <c r="N49" s="213">
        <f t="shared" si="18"/>
        <v>2</v>
      </c>
      <c r="O49" s="213">
        <f t="shared" si="18"/>
        <v>3</v>
      </c>
      <c r="P49" s="213">
        <f t="shared" si="18"/>
        <v>-6</v>
      </c>
      <c r="Q49" s="213">
        <f t="shared" si="16"/>
        <v>0</v>
      </c>
      <c r="R49" s="213">
        <f t="shared" si="18"/>
        <v>6</v>
      </c>
      <c r="S49" s="214">
        <f t="shared" si="18"/>
        <v>5</v>
      </c>
      <c r="T49" s="1">
        <f t="shared" si="19"/>
        <v>7</v>
      </c>
      <c r="U49" s="1">
        <f t="shared" si="20"/>
        <v>-1</v>
      </c>
      <c r="V49" s="246">
        <f t="shared" si="17"/>
        <v>10</v>
      </c>
      <c r="W49" s="247">
        <f t="shared" si="17"/>
        <v>6</v>
      </c>
      <c r="X49" s="259">
        <f t="shared" si="17"/>
        <v>3</v>
      </c>
      <c r="Y49" s="259">
        <f t="shared" si="17"/>
        <v>-3</v>
      </c>
      <c r="Z49" s="259">
        <f t="shared" si="17"/>
        <v>-2</v>
      </c>
      <c r="AA49" s="248">
        <f t="shared" si="17"/>
        <v>-2</v>
      </c>
      <c r="AB49" s="245">
        <f t="shared" si="17"/>
        <v>14</v>
      </c>
    </row>
    <row r="50" spans="1:28">
      <c r="A50" s="268">
        <v>12</v>
      </c>
      <c r="B50" s="215">
        <f t="shared" si="18"/>
        <v>39</v>
      </c>
      <c r="C50" s="216">
        <f t="shared" si="18"/>
        <v>20</v>
      </c>
      <c r="D50" s="217">
        <f t="shared" si="18"/>
        <v>8</v>
      </c>
      <c r="E50" s="217">
        <f t="shared" si="16"/>
        <v>2</v>
      </c>
      <c r="F50" s="217">
        <f t="shared" si="16"/>
        <v>-3</v>
      </c>
      <c r="G50" s="217">
        <f t="shared" si="16"/>
        <v>3</v>
      </c>
      <c r="H50" s="218">
        <f t="shared" si="18"/>
        <v>10</v>
      </c>
      <c r="I50" s="219">
        <f t="shared" si="18"/>
        <v>19</v>
      </c>
      <c r="J50" s="220">
        <f t="shared" si="18"/>
        <v>-1</v>
      </c>
      <c r="K50" s="220">
        <f t="shared" si="18"/>
        <v>5</v>
      </c>
      <c r="L50" s="220">
        <f t="shared" si="18"/>
        <v>4</v>
      </c>
      <c r="M50" s="220">
        <f t="shared" si="18"/>
        <v>1</v>
      </c>
      <c r="N50" s="221">
        <f t="shared" si="18"/>
        <v>-1</v>
      </c>
      <c r="O50" s="221">
        <f t="shared" si="18"/>
        <v>0</v>
      </c>
      <c r="P50" s="221">
        <f t="shared" si="18"/>
        <v>-2</v>
      </c>
      <c r="Q50" s="221">
        <f t="shared" si="16"/>
        <v>1</v>
      </c>
      <c r="R50" s="221">
        <f t="shared" si="18"/>
        <v>18</v>
      </c>
      <c r="S50" s="222">
        <f t="shared" si="18"/>
        <v>-6</v>
      </c>
      <c r="T50" s="1">
        <f t="shared" si="19"/>
        <v>10</v>
      </c>
      <c r="U50" s="1">
        <f t="shared" si="20"/>
        <v>8</v>
      </c>
      <c r="V50" s="249">
        <f t="shared" si="17"/>
        <v>-3</v>
      </c>
      <c r="W50" s="250">
        <f t="shared" si="17"/>
        <v>13</v>
      </c>
      <c r="X50" s="260">
        <f t="shared" si="17"/>
        <v>0</v>
      </c>
      <c r="Y50" s="260">
        <f t="shared" si="17"/>
        <v>1</v>
      </c>
      <c r="Z50" s="260">
        <f t="shared" si="17"/>
        <v>-3</v>
      </c>
      <c r="AA50" s="251">
        <f t="shared" si="17"/>
        <v>-2</v>
      </c>
      <c r="AB50" s="252">
        <f t="shared" si="17"/>
        <v>8</v>
      </c>
    </row>
    <row r="51" spans="1:28" ht="15.75" thickBot="1">
      <c r="A51" s="223"/>
      <c r="B51" s="224">
        <f>C51+I51</f>
        <v>90</v>
      </c>
      <c r="C51" s="225">
        <f t="shared" ref="C51:S51" si="21">SUM(C39:C50)</f>
        <v>37</v>
      </c>
      <c r="D51" s="225">
        <f t="shared" si="21"/>
        <v>21</v>
      </c>
      <c r="E51" s="225">
        <f>SUM(E39:E50)</f>
        <v>-9</v>
      </c>
      <c r="F51" s="225">
        <f>SUM(F39:F50)</f>
        <v>-7</v>
      </c>
      <c r="G51" s="225">
        <f>SUM(G39:G50)</f>
        <v>-32</v>
      </c>
      <c r="H51" s="225">
        <f t="shared" si="21"/>
        <v>64</v>
      </c>
      <c r="I51" s="226">
        <f t="shared" si="21"/>
        <v>53</v>
      </c>
      <c r="J51" s="227">
        <f t="shared" si="21"/>
        <v>-43</v>
      </c>
      <c r="K51" s="227">
        <f t="shared" si="21"/>
        <v>16</v>
      </c>
      <c r="L51" s="227">
        <f t="shared" si="21"/>
        <v>-3</v>
      </c>
      <c r="M51" s="227">
        <f t="shared" si="21"/>
        <v>-29</v>
      </c>
      <c r="N51" s="228">
        <f t="shared" si="21"/>
        <v>5</v>
      </c>
      <c r="O51" s="228">
        <f t="shared" si="21"/>
        <v>28</v>
      </c>
      <c r="P51" s="228">
        <f t="shared" si="21"/>
        <v>4</v>
      </c>
      <c r="Q51" s="228">
        <f t="shared" si="21"/>
        <v>-1</v>
      </c>
      <c r="R51" s="228">
        <f t="shared" si="21"/>
        <v>56</v>
      </c>
      <c r="S51" s="229">
        <f t="shared" si="21"/>
        <v>20</v>
      </c>
      <c r="T51" s="1">
        <f t="shared" si="19"/>
        <v>66</v>
      </c>
      <c r="U51" s="1">
        <f t="shared" ref="U51" si="22">U17-U34</f>
        <v>-9</v>
      </c>
      <c r="V51" s="253">
        <f t="shared" si="17"/>
        <v>16</v>
      </c>
      <c r="W51" s="254">
        <f t="shared" si="17"/>
        <v>29</v>
      </c>
      <c r="X51" s="254">
        <f t="shared" si="17"/>
        <v>17</v>
      </c>
      <c r="Y51" s="254">
        <f t="shared" si="17"/>
        <v>5</v>
      </c>
      <c r="Z51" s="254">
        <f t="shared" si="17"/>
        <v>-46</v>
      </c>
      <c r="AA51" s="255">
        <f t="shared" si="17"/>
        <v>-24</v>
      </c>
      <c r="AB51" s="256">
        <f t="shared" si="17"/>
        <v>21</v>
      </c>
    </row>
    <row r="52" spans="1:28">
      <c r="S52" s="2" t="s">
        <v>75</v>
      </c>
    </row>
    <row r="53" spans="1:28">
      <c r="S53" s="298" t="s">
        <v>74</v>
      </c>
    </row>
  </sheetData>
  <mergeCells count="18">
    <mergeCell ref="T3:T4"/>
    <mergeCell ref="T20:T21"/>
    <mergeCell ref="T37:T38"/>
    <mergeCell ref="A36:A38"/>
    <mergeCell ref="B36:S36"/>
    <mergeCell ref="B37:B38"/>
    <mergeCell ref="A2:A4"/>
    <mergeCell ref="B2:S2"/>
    <mergeCell ref="B3:B4"/>
    <mergeCell ref="C3:C4"/>
    <mergeCell ref="I3:I4"/>
    <mergeCell ref="A19:A21"/>
    <mergeCell ref="B19:S19"/>
    <mergeCell ref="B20:B21"/>
    <mergeCell ref="C20:C21"/>
    <mergeCell ref="I20:I21"/>
    <mergeCell ref="C37:C38"/>
    <mergeCell ref="I37:I38"/>
  </mergeCells>
  <phoneticPr fontId="13"/>
  <printOptions gridLinesSet="0"/>
  <pageMargins left="0.59055118110236227" right="0.39370078740157483" top="0.48" bottom="0.35" header="0.24" footer="0.22"/>
  <pageSetup paperSize="9" scale="50" orientation="landscape" horizontalDpi="300" r:id="rId1"/>
  <headerFooter alignWithMargins="0">
    <oddHeader>&amp;R&amp;"ＭＳ Ｐ明朝,標準"&amp;12&amp;A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3"/>
  <sheetViews>
    <sheetView zoomScale="80" zoomScaleNormal="80" workbookViewId="0">
      <pane xSplit="1" ySplit="4" topLeftCell="B5" activePane="bottomRight" state="frozen"/>
      <selection activeCell="I34" sqref="I34"/>
      <selection pane="topRight" activeCell="I34" sqref="I34"/>
      <selection pane="bottomLeft" activeCell="I34" sqref="I34"/>
      <selection pane="bottomRight"/>
    </sheetView>
  </sheetViews>
  <sheetFormatPr defaultRowHeight="15"/>
  <cols>
    <col min="1" max="1" width="8.25" style="1" customWidth="1"/>
    <col min="2" max="2" width="9" style="1"/>
    <col min="3" max="3" width="8.875" style="1" customWidth="1"/>
    <col min="4" max="8" width="8.375" style="1" customWidth="1"/>
    <col min="9" max="9" width="8.875" style="1" customWidth="1"/>
    <col min="10" max="19" width="8.375" style="1" customWidth="1"/>
    <col min="20" max="21" width="9" style="1"/>
    <col min="22" max="35" width="8.125" style="1" customWidth="1"/>
    <col min="36" max="16384" width="9" style="1"/>
  </cols>
  <sheetData>
    <row r="1" spans="1:28" s="4" customFormat="1" ht="24.75" customHeight="1" thickBot="1">
      <c r="A1" s="4" t="s">
        <v>13</v>
      </c>
      <c r="E1" s="4" t="s">
        <v>115</v>
      </c>
    </row>
    <row r="2" spans="1:28" s="5" customFormat="1">
      <c r="A2" s="559" t="s">
        <v>56</v>
      </c>
      <c r="B2" s="562" t="s">
        <v>24</v>
      </c>
      <c r="C2" s="563"/>
      <c r="D2" s="563"/>
      <c r="E2" s="563"/>
      <c r="F2" s="563"/>
      <c r="G2" s="563"/>
      <c r="H2" s="563"/>
      <c r="I2" s="563"/>
      <c r="J2" s="563"/>
      <c r="K2" s="563"/>
      <c r="L2" s="563"/>
      <c r="M2" s="563"/>
      <c r="N2" s="564"/>
      <c r="O2" s="564"/>
      <c r="P2" s="564"/>
      <c r="Q2" s="564"/>
      <c r="R2" s="564"/>
      <c r="S2" s="565"/>
      <c r="T2" s="5" t="s">
        <v>72</v>
      </c>
      <c r="V2" s="5" t="s">
        <v>58</v>
      </c>
    </row>
    <row r="3" spans="1:28" s="5" customFormat="1" ht="15.75" thickBot="1">
      <c r="A3" s="560"/>
      <c r="B3" s="566" t="s">
        <v>25</v>
      </c>
      <c r="C3" s="568" t="s">
        <v>26</v>
      </c>
      <c r="D3" s="13"/>
      <c r="E3" s="13"/>
      <c r="F3" s="13"/>
      <c r="G3" s="13"/>
      <c r="H3" s="13"/>
      <c r="I3" s="570" t="s">
        <v>27</v>
      </c>
      <c r="J3" s="13"/>
      <c r="K3" s="13"/>
      <c r="L3" s="13"/>
      <c r="M3" s="13"/>
      <c r="N3" s="13"/>
      <c r="O3" s="13"/>
      <c r="P3" s="13"/>
      <c r="Q3" s="13"/>
      <c r="R3" s="13"/>
      <c r="S3" s="14"/>
      <c r="T3" s="585" t="s">
        <v>71</v>
      </c>
      <c r="V3" s="5" t="s">
        <v>57</v>
      </c>
    </row>
    <row r="4" spans="1:28" s="5" customFormat="1">
      <c r="A4" s="561"/>
      <c r="B4" s="567"/>
      <c r="C4" s="569"/>
      <c r="D4" s="267" t="s">
        <v>5</v>
      </c>
      <c r="E4" s="50" t="s">
        <v>67</v>
      </c>
      <c r="F4" s="50" t="s">
        <v>68</v>
      </c>
      <c r="G4" s="50" t="s">
        <v>69</v>
      </c>
      <c r="H4" s="16" t="s">
        <v>28</v>
      </c>
      <c r="I4" s="571"/>
      <c r="J4" s="15" t="s">
        <v>29</v>
      </c>
      <c r="K4" s="15" t="s">
        <v>30</v>
      </c>
      <c r="L4" s="15" t="s">
        <v>31</v>
      </c>
      <c r="M4" s="15" t="s">
        <v>32</v>
      </c>
      <c r="N4" s="16" t="s">
        <v>49</v>
      </c>
      <c r="O4" s="16" t="s">
        <v>50</v>
      </c>
      <c r="P4" s="16" t="s">
        <v>51</v>
      </c>
      <c r="Q4" s="16" t="s">
        <v>66</v>
      </c>
      <c r="R4" s="16" t="s">
        <v>48</v>
      </c>
      <c r="S4" s="17" t="s">
        <v>28</v>
      </c>
      <c r="T4" s="585"/>
      <c r="U4" s="273" t="s">
        <v>73</v>
      </c>
      <c r="V4" s="71" t="s">
        <v>43</v>
      </c>
      <c r="W4" s="72" t="s">
        <v>44</v>
      </c>
      <c r="X4" s="177" t="s">
        <v>53</v>
      </c>
      <c r="Y4" s="177" t="s">
        <v>52</v>
      </c>
      <c r="Z4" s="177" t="s">
        <v>54</v>
      </c>
      <c r="AA4" s="75" t="s">
        <v>45</v>
      </c>
      <c r="AB4" s="183" t="s">
        <v>55</v>
      </c>
    </row>
    <row r="5" spans="1:28" s="5" customFormat="1">
      <c r="A5" s="7">
        <v>1</v>
      </c>
      <c r="B5" s="20">
        <f>C5+I5</f>
        <v>128</v>
      </c>
      <c r="C5" s="21">
        <v>50</v>
      </c>
      <c r="D5" s="22">
        <f>AB5</f>
        <v>35</v>
      </c>
      <c r="E5" s="23">
        <v>2</v>
      </c>
      <c r="F5" s="23">
        <v>4</v>
      </c>
      <c r="G5" s="23">
        <v>1</v>
      </c>
      <c r="H5" s="23">
        <f>C5-D5-E5-F5-G5</f>
        <v>8</v>
      </c>
      <c r="I5" s="24">
        <f>128-50</f>
        <v>78</v>
      </c>
      <c r="J5" s="25">
        <v>16</v>
      </c>
      <c r="K5" s="25">
        <v>5</v>
      </c>
      <c r="L5" s="25">
        <v>4</v>
      </c>
      <c r="M5" s="25">
        <v>9</v>
      </c>
      <c r="N5" s="175">
        <v>6</v>
      </c>
      <c r="O5" s="175">
        <v>4</v>
      </c>
      <c r="P5" s="175">
        <v>12</v>
      </c>
      <c r="Q5" s="175">
        <v>1</v>
      </c>
      <c r="R5" s="175">
        <v>6</v>
      </c>
      <c r="S5" s="26">
        <f>I5-(J5+K5+L5+M5+N5+O5+P5+R5+Q5)</f>
        <v>15</v>
      </c>
      <c r="T5" s="274">
        <v>5</v>
      </c>
      <c r="U5" s="274">
        <f>R5-T5</f>
        <v>1</v>
      </c>
      <c r="V5" s="73">
        <v>4</v>
      </c>
      <c r="W5" s="74">
        <v>22</v>
      </c>
      <c r="X5" s="178">
        <v>1</v>
      </c>
      <c r="Y5" s="178">
        <v>7</v>
      </c>
      <c r="Z5" s="178">
        <v>1</v>
      </c>
      <c r="AA5" s="76">
        <f>SUM(X5:Z5)</f>
        <v>9</v>
      </c>
      <c r="AB5" s="80">
        <f>SUM(V5:Z5)</f>
        <v>35</v>
      </c>
    </row>
    <row r="6" spans="1:28" s="5" customFormat="1">
      <c r="A6" s="7">
        <v>2</v>
      </c>
      <c r="B6" s="27">
        <f t="shared" ref="B6:B16" si="0">C6+I6</f>
        <v>90</v>
      </c>
      <c r="C6" s="21">
        <v>53</v>
      </c>
      <c r="D6" s="28">
        <f t="shared" ref="D6:D16" si="1">AB6</f>
        <v>30</v>
      </c>
      <c r="E6" s="29">
        <v>5</v>
      </c>
      <c r="F6" s="29">
        <v>1</v>
      </c>
      <c r="G6" s="29">
        <v>4</v>
      </c>
      <c r="H6" s="23">
        <f t="shared" ref="H6:H16" si="2">C6-D6-E6-F6-G6</f>
        <v>13</v>
      </c>
      <c r="I6" s="30">
        <f>90-53</f>
        <v>37</v>
      </c>
      <c r="J6" s="28">
        <v>11</v>
      </c>
      <c r="K6" s="28">
        <v>3</v>
      </c>
      <c r="L6" s="28">
        <v>1</v>
      </c>
      <c r="M6" s="28">
        <v>5</v>
      </c>
      <c r="N6" s="29">
        <v>0</v>
      </c>
      <c r="O6" s="29">
        <v>2</v>
      </c>
      <c r="P6" s="29">
        <v>2</v>
      </c>
      <c r="Q6" s="29">
        <v>2</v>
      </c>
      <c r="R6" s="29">
        <v>9</v>
      </c>
      <c r="S6" s="31">
        <f t="shared" ref="S6:S16" si="3">I6-(J6+K6+L6+M6+N6+O6+P6+R6+Q6)</f>
        <v>2</v>
      </c>
      <c r="T6" s="274">
        <v>7</v>
      </c>
      <c r="U6" s="274">
        <f t="shared" ref="U6:U17" si="4">R6-T6</f>
        <v>2</v>
      </c>
      <c r="V6" s="67">
        <v>6</v>
      </c>
      <c r="W6" s="68">
        <v>18</v>
      </c>
      <c r="X6" s="179">
        <v>1</v>
      </c>
      <c r="Y6" s="179">
        <v>2</v>
      </c>
      <c r="Z6" s="179">
        <v>3</v>
      </c>
      <c r="AA6" s="77">
        <f t="shared" ref="AA6:AA16" si="5">SUM(X6:Z6)</f>
        <v>6</v>
      </c>
      <c r="AB6" s="81">
        <f t="shared" ref="AB6:AB16" si="6">SUM(V6:Z6)</f>
        <v>30</v>
      </c>
    </row>
    <row r="7" spans="1:28" s="5" customFormat="1">
      <c r="A7" s="7">
        <v>3</v>
      </c>
      <c r="B7" s="27">
        <f t="shared" si="0"/>
        <v>445</v>
      </c>
      <c r="C7" s="21">
        <v>252</v>
      </c>
      <c r="D7" s="28">
        <f t="shared" si="1"/>
        <v>93</v>
      </c>
      <c r="E7" s="29">
        <v>45</v>
      </c>
      <c r="F7" s="29">
        <v>27</v>
      </c>
      <c r="G7" s="29">
        <v>6</v>
      </c>
      <c r="H7" s="23">
        <f t="shared" si="2"/>
        <v>81</v>
      </c>
      <c r="I7" s="30">
        <f>445-252</f>
        <v>193</v>
      </c>
      <c r="J7" s="28">
        <v>26</v>
      </c>
      <c r="K7" s="28">
        <v>19</v>
      </c>
      <c r="L7" s="28">
        <v>12</v>
      </c>
      <c r="M7" s="28">
        <v>4</v>
      </c>
      <c r="N7" s="29">
        <v>14</v>
      </c>
      <c r="O7" s="29">
        <v>27</v>
      </c>
      <c r="P7" s="29">
        <v>7</v>
      </c>
      <c r="Q7" s="29">
        <v>8</v>
      </c>
      <c r="R7" s="29">
        <v>15</v>
      </c>
      <c r="S7" s="31">
        <f t="shared" si="3"/>
        <v>61</v>
      </c>
      <c r="T7" s="274">
        <v>10</v>
      </c>
      <c r="U7" s="274">
        <f t="shared" si="4"/>
        <v>5</v>
      </c>
      <c r="V7" s="67">
        <v>18</v>
      </c>
      <c r="W7" s="68">
        <v>45</v>
      </c>
      <c r="X7" s="179">
        <v>3</v>
      </c>
      <c r="Y7" s="179">
        <v>13</v>
      </c>
      <c r="Z7" s="179">
        <v>14</v>
      </c>
      <c r="AA7" s="77">
        <f t="shared" si="5"/>
        <v>30</v>
      </c>
      <c r="AB7" s="81">
        <f t="shared" si="6"/>
        <v>93</v>
      </c>
    </row>
    <row r="8" spans="1:28" s="5" customFormat="1">
      <c r="A8" s="7">
        <v>4</v>
      </c>
      <c r="B8" s="27">
        <f t="shared" si="0"/>
        <v>265</v>
      </c>
      <c r="C8" s="21">
        <v>121</v>
      </c>
      <c r="D8" s="28">
        <f t="shared" si="1"/>
        <v>55</v>
      </c>
      <c r="E8" s="29">
        <v>14</v>
      </c>
      <c r="F8" s="29">
        <v>9</v>
      </c>
      <c r="G8" s="29">
        <v>2</v>
      </c>
      <c r="H8" s="23">
        <f t="shared" si="2"/>
        <v>41</v>
      </c>
      <c r="I8" s="30">
        <f>265-121</f>
        <v>144</v>
      </c>
      <c r="J8" s="28">
        <v>27</v>
      </c>
      <c r="K8" s="28">
        <v>20</v>
      </c>
      <c r="L8" s="28">
        <v>3</v>
      </c>
      <c r="M8" s="28">
        <v>6</v>
      </c>
      <c r="N8" s="29">
        <v>3</v>
      </c>
      <c r="O8" s="29">
        <v>10</v>
      </c>
      <c r="P8" s="29">
        <v>5</v>
      </c>
      <c r="Q8" s="29">
        <v>7</v>
      </c>
      <c r="R8" s="29">
        <v>8</v>
      </c>
      <c r="S8" s="31">
        <f t="shared" si="3"/>
        <v>55</v>
      </c>
      <c r="T8" s="274">
        <v>2</v>
      </c>
      <c r="U8" s="274">
        <f t="shared" si="4"/>
        <v>6</v>
      </c>
      <c r="V8" s="67">
        <v>9</v>
      </c>
      <c r="W8" s="68">
        <v>28</v>
      </c>
      <c r="X8" s="179">
        <v>5</v>
      </c>
      <c r="Y8" s="179">
        <v>9</v>
      </c>
      <c r="Z8" s="179">
        <v>4</v>
      </c>
      <c r="AA8" s="77">
        <f t="shared" si="5"/>
        <v>18</v>
      </c>
      <c r="AB8" s="81">
        <f t="shared" si="6"/>
        <v>55</v>
      </c>
    </row>
    <row r="9" spans="1:28" s="8" customFormat="1">
      <c r="A9" s="7">
        <v>5</v>
      </c>
      <c r="B9" s="27">
        <f t="shared" si="0"/>
        <v>119</v>
      </c>
      <c r="C9" s="21">
        <v>63</v>
      </c>
      <c r="D9" s="32">
        <f t="shared" si="1"/>
        <v>41</v>
      </c>
      <c r="E9" s="33">
        <v>5</v>
      </c>
      <c r="F9" s="33">
        <v>3</v>
      </c>
      <c r="G9" s="33">
        <v>4</v>
      </c>
      <c r="H9" s="23">
        <f t="shared" si="2"/>
        <v>10</v>
      </c>
      <c r="I9" s="30">
        <f>119-63</f>
        <v>56</v>
      </c>
      <c r="J9" s="32">
        <v>13</v>
      </c>
      <c r="K9" s="32">
        <v>3</v>
      </c>
      <c r="L9" s="32">
        <v>6</v>
      </c>
      <c r="M9" s="32">
        <v>7</v>
      </c>
      <c r="N9" s="33">
        <v>1</v>
      </c>
      <c r="O9" s="33">
        <v>3</v>
      </c>
      <c r="P9" s="33">
        <v>2</v>
      </c>
      <c r="Q9" s="33">
        <v>1</v>
      </c>
      <c r="R9" s="33">
        <v>7</v>
      </c>
      <c r="S9" s="34">
        <f t="shared" si="3"/>
        <v>13</v>
      </c>
      <c r="T9" s="275">
        <v>5</v>
      </c>
      <c r="U9" s="275">
        <f t="shared" si="4"/>
        <v>2</v>
      </c>
      <c r="V9" s="69">
        <v>7</v>
      </c>
      <c r="W9" s="70">
        <v>24</v>
      </c>
      <c r="X9" s="180">
        <v>3</v>
      </c>
      <c r="Y9" s="180">
        <v>2</v>
      </c>
      <c r="Z9" s="180">
        <v>5</v>
      </c>
      <c r="AA9" s="77">
        <f t="shared" si="5"/>
        <v>10</v>
      </c>
      <c r="AB9" s="81">
        <f t="shared" si="6"/>
        <v>41</v>
      </c>
    </row>
    <row r="10" spans="1:28" s="8" customFormat="1">
      <c r="A10" s="7">
        <v>6</v>
      </c>
      <c r="B10" s="27">
        <f t="shared" si="0"/>
        <v>168</v>
      </c>
      <c r="C10" s="21">
        <v>84</v>
      </c>
      <c r="D10" s="32">
        <f t="shared" si="1"/>
        <v>58</v>
      </c>
      <c r="E10" s="33">
        <v>7</v>
      </c>
      <c r="F10" s="33">
        <v>5</v>
      </c>
      <c r="G10" s="33">
        <v>3</v>
      </c>
      <c r="H10" s="23">
        <f t="shared" si="2"/>
        <v>11</v>
      </c>
      <c r="I10" s="30">
        <f>168-84</f>
        <v>84</v>
      </c>
      <c r="J10" s="32">
        <v>15</v>
      </c>
      <c r="K10" s="32">
        <v>5</v>
      </c>
      <c r="L10" s="32">
        <v>3</v>
      </c>
      <c r="M10" s="32">
        <v>7</v>
      </c>
      <c r="N10" s="33">
        <v>8</v>
      </c>
      <c r="O10" s="33">
        <v>0</v>
      </c>
      <c r="P10" s="33">
        <v>5</v>
      </c>
      <c r="Q10" s="33">
        <v>5</v>
      </c>
      <c r="R10" s="33">
        <v>16</v>
      </c>
      <c r="S10" s="34">
        <f t="shared" si="3"/>
        <v>20</v>
      </c>
      <c r="T10" s="275">
        <v>2</v>
      </c>
      <c r="U10" s="275">
        <f t="shared" si="4"/>
        <v>14</v>
      </c>
      <c r="V10" s="69">
        <v>9</v>
      </c>
      <c r="W10" s="70">
        <v>15</v>
      </c>
      <c r="X10" s="180">
        <v>7</v>
      </c>
      <c r="Y10" s="180">
        <v>25</v>
      </c>
      <c r="Z10" s="180">
        <v>2</v>
      </c>
      <c r="AA10" s="77">
        <f t="shared" si="5"/>
        <v>34</v>
      </c>
      <c r="AB10" s="81">
        <f t="shared" si="6"/>
        <v>58</v>
      </c>
    </row>
    <row r="11" spans="1:28" s="8" customFormat="1">
      <c r="A11" s="7">
        <v>7</v>
      </c>
      <c r="B11" s="27">
        <f t="shared" si="0"/>
        <v>135</v>
      </c>
      <c r="C11" s="21">
        <v>54</v>
      </c>
      <c r="D11" s="32">
        <f t="shared" si="1"/>
        <v>25</v>
      </c>
      <c r="E11" s="33">
        <v>4</v>
      </c>
      <c r="F11" s="33">
        <v>5</v>
      </c>
      <c r="G11" s="33">
        <v>5</v>
      </c>
      <c r="H11" s="23">
        <f t="shared" si="2"/>
        <v>15</v>
      </c>
      <c r="I11" s="30">
        <f>135-54</f>
        <v>81</v>
      </c>
      <c r="J11" s="32">
        <v>10</v>
      </c>
      <c r="K11" s="32">
        <v>9</v>
      </c>
      <c r="L11" s="32">
        <v>3</v>
      </c>
      <c r="M11" s="32">
        <v>5</v>
      </c>
      <c r="N11" s="33">
        <v>5</v>
      </c>
      <c r="O11" s="33">
        <v>1</v>
      </c>
      <c r="P11" s="33">
        <v>3</v>
      </c>
      <c r="Q11" s="33">
        <v>3</v>
      </c>
      <c r="R11" s="33">
        <v>30</v>
      </c>
      <c r="S11" s="34">
        <f t="shared" si="3"/>
        <v>12</v>
      </c>
      <c r="T11" s="275">
        <v>12</v>
      </c>
      <c r="U11" s="275">
        <f t="shared" si="4"/>
        <v>18</v>
      </c>
      <c r="V11" s="69">
        <v>2</v>
      </c>
      <c r="W11" s="70">
        <v>14</v>
      </c>
      <c r="X11" s="180">
        <v>4</v>
      </c>
      <c r="Y11" s="180">
        <v>4</v>
      </c>
      <c r="Z11" s="180">
        <v>1</v>
      </c>
      <c r="AA11" s="77">
        <f t="shared" si="5"/>
        <v>9</v>
      </c>
      <c r="AB11" s="81">
        <f t="shared" si="6"/>
        <v>25</v>
      </c>
    </row>
    <row r="12" spans="1:28" s="8" customFormat="1">
      <c r="A12" s="7">
        <v>8</v>
      </c>
      <c r="B12" s="27">
        <f t="shared" si="0"/>
        <v>122</v>
      </c>
      <c r="C12" s="21">
        <v>54</v>
      </c>
      <c r="D12" s="32">
        <f t="shared" si="1"/>
        <v>35</v>
      </c>
      <c r="E12" s="33">
        <v>1</v>
      </c>
      <c r="F12" s="33">
        <v>1</v>
      </c>
      <c r="G12" s="33">
        <v>1</v>
      </c>
      <c r="H12" s="23">
        <f t="shared" si="2"/>
        <v>16</v>
      </c>
      <c r="I12" s="30">
        <f>122-54</f>
        <v>68</v>
      </c>
      <c r="J12" s="32">
        <v>8</v>
      </c>
      <c r="K12" s="32">
        <v>6</v>
      </c>
      <c r="L12" s="32">
        <v>3</v>
      </c>
      <c r="M12" s="32">
        <v>2</v>
      </c>
      <c r="N12" s="33">
        <v>3</v>
      </c>
      <c r="O12" s="33">
        <v>4</v>
      </c>
      <c r="P12" s="33">
        <v>3</v>
      </c>
      <c r="Q12" s="33">
        <v>1</v>
      </c>
      <c r="R12" s="33">
        <v>10</v>
      </c>
      <c r="S12" s="34">
        <f t="shared" si="3"/>
        <v>28</v>
      </c>
      <c r="T12" s="275">
        <v>2</v>
      </c>
      <c r="U12" s="275">
        <f t="shared" si="4"/>
        <v>8</v>
      </c>
      <c r="V12" s="69">
        <v>3</v>
      </c>
      <c r="W12" s="70">
        <v>23</v>
      </c>
      <c r="X12" s="180">
        <v>2</v>
      </c>
      <c r="Y12" s="180">
        <v>6</v>
      </c>
      <c r="Z12" s="180">
        <v>1</v>
      </c>
      <c r="AA12" s="77">
        <f t="shared" si="5"/>
        <v>9</v>
      </c>
      <c r="AB12" s="81">
        <f t="shared" si="6"/>
        <v>35</v>
      </c>
    </row>
    <row r="13" spans="1:28" s="8" customFormat="1">
      <c r="A13" s="7">
        <v>9</v>
      </c>
      <c r="B13" s="27">
        <f t="shared" si="0"/>
        <v>120</v>
      </c>
      <c r="C13" s="21">
        <v>62</v>
      </c>
      <c r="D13" s="32">
        <f t="shared" si="1"/>
        <v>37</v>
      </c>
      <c r="E13" s="33">
        <v>2</v>
      </c>
      <c r="F13" s="33">
        <v>9</v>
      </c>
      <c r="G13" s="33">
        <v>0</v>
      </c>
      <c r="H13" s="23">
        <f t="shared" si="2"/>
        <v>14</v>
      </c>
      <c r="I13" s="30">
        <f>120-62</f>
        <v>58</v>
      </c>
      <c r="J13" s="32">
        <v>14</v>
      </c>
      <c r="K13" s="32">
        <v>12</v>
      </c>
      <c r="L13" s="32">
        <v>6</v>
      </c>
      <c r="M13" s="32">
        <v>1</v>
      </c>
      <c r="N13" s="33">
        <v>4</v>
      </c>
      <c r="O13" s="33">
        <v>1</v>
      </c>
      <c r="P13" s="33">
        <v>0</v>
      </c>
      <c r="Q13" s="33">
        <v>0</v>
      </c>
      <c r="R13" s="33">
        <v>8</v>
      </c>
      <c r="S13" s="34">
        <f t="shared" si="3"/>
        <v>12</v>
      </c>
      <c r="T13" s="275">
        <v>2</v>
      </c>
      <c r="U13" s="275">
        <f t="shared" si="4"/>
        <v>6</v>
      </c>
      <c r="V13" s="69">
        <v>10</v>
      </c>
      <c r="W13" s="70">
        <v>14</v>
      </c>
      <c r="X13" s="180">
        <v>3</v>
      </c>
      <c r="Y13" s="180">
        <v>6</v>
      </c>
      <c r="Z13" s="180">
        <v>4</v>
      </c>
      <c r="AA13" s="77">
        <f t="shared" si="5"/>
        <v>13</v>
      </c>
      <c r="AB13" s="81">
        <f t="shared" si="6"/>
        <v>37</v>
      </c>
    </row>
    <row r="14" spans="1:28" s="8" customFormat="1">
      <c r="A14" s="7">
        <v>10</v>
      </c>
      <c r="B14" s="27">
        <f t="shared" si="0"/>
        <v>125</v>
      </c>
      <c r="C14" s="21">
        <v>64</v>
      </c>
      <c r="D14" s="28">
        <f t="shared" si="1"/>
        <v>41</v>
      </c>
      <c r="E14" s="29">
        <v>5</v>
      </c>
      <c r="F14" s="29">
        <v>9</v>
      </c>
      <c r="G14" s="29">
        <v>1</v>
      </c>
      <c r="H14" s="23">
        <f t="shared" si="2"/>
        <v>8</v>
      </c>
      <c r="I14" s="30">
        <f>125-64</f>
        <v>61</v>
      </c>
      <c r="J14" s="28">
        <v>11</v>
      </c>
      <c r="K14" s="28">
        <v>8</v>
      </c>
      <c r="L14" s="28">
        <v>7</v>
      </c>
      <c r="M14" s="28">
        <v>2</v>
      </c>
      <c r="N14" s="29">
        <v>2</v>
      </c>
      <c r="O14" s="29">
        <v>3</v>
      </c>
      <c r="P14" s="29">
        <v>0</v>
      </c>
      <c r="Q14" s="29">
        <v>2</v>
      </c>
      <c r="R14" s="29">
        <v>15</v>
      </c>
      <c r="S14" s="31">
        <f t="shared" si="3"/>
        <v>11</v>
      </c>
      <c r="T14" s="275">
        <v>11</v>
      </c>
      <c r="U14" s="275">
        <f t="shared" si="4"/>
        <v>4</v>
      </c>
      <c r="V14" s="69">
        <v>6</v>
      </c>
      <c r="W14" s="70">
        <v>23</v>
      </c>
      <c r="X14" s="180">
        <v>3</v>
      </c>
      <c r="Y14" s="180">
        <v>6</v>
      </c>
      <c r="Z14" s="180">
        <v>3</v>
      </c>
      <c r="AA14" s="77">
        <f t="shared" si="5"/>
        <v>12</v>
      </c>
      <c r="AB14" s="81">
        <f t="shared" si="6"/>
        <v>41</v>
      </c>
    </row>
    <row r="15" spans="1:28" s="8" customFormat="1">
      <c r="A15" s="7">
        <v>11</v>
      </c>
      <c r="B15" s="27">
        <f t="shared" si="0"/>
        <v>138</v>
      </c>
      <c r="C15" s="21">
        <v>86</v>
      </c>
      <c r="D15" s="28">
        <f t="shared" si="1"/>
        <v>64</v>
      </c>
      <c r="E15" s="29">
        <v>1</v>
      </c>
      <c r="F15" s="29">
        <v>0</v>
      </c>
      <c r="G15" s="29">
        <v>3</v>
      </c>
      <c r="H15" s="23">
        <f t="shared" si="2"/>
        <v>18</v>
      </c>
      <c r="I15" s="30">
        <f>138-86</f>
        <v>52</v>
      </c>
      <c r="J15" s="28">
        <v>11</v>
      </c>
      <c r="K15" s="28">
        <v>12</v>
      </c>
      <c r="L15" s="28">
        <v>2</v>
      </c>
      <c r="M15" s="28">
        <v>1</v>
      </c>
      <c r="N15" s="29">
        <v>4</v>
      </c>
      <c r="O15" s="29">
        <v>2</v>
      </c>
      <c r="P15" s="29">
        <v>5</v>
      </c>
      <c r="Q15" s="29">
        <v>3</v>
      </c>
      <c r="R15" s="29">
        <v>5</v>
      </c>
      <c r="S15" s="31">
        <f t="shared" si="3"/>
        <v>7</v>
      </c>
      <c r="T15" s="275">
        <v>3</v>
      </c>
      <c r="U15" s="275">
        <f t="shared" si="4"/>
        <v>2</v>
      </c>
      <c r="V15" s="69">
        <v>6</v>
      </c>
      <c r="W15" s="70">
        <v>46</v>
      </c>
      <c r="X15" s="180">
        <v>5</v>
      </c>
      <c r="Y15" s="180">
        <v>4</v>
      </c>
      <c r="Z15" s="180">
        <v>3</v>
      </c>
      <c r="AA15" s="77">
        <f t="shared" si="5"/>
        <v>12</v>
      </c>
      <c r="AB15" s="81">
        <f t="shared" si="6"/>
        <v>64</v>
      </c>
    </row>
    <row r="16" spans="1:28" s="8" customFormat="1">
      <c r="A16" s="6">
        <v>12</v>
      </c>
      <c r="B16" s="35">
        <f t="shared" si="0"/>
        <v>138</v>
      </c>
      <c r="C16" s="36">
        <v>75</v>
      </c>
      <c r="D16" s="37">
        <f t="shared" si="1"/>
        <v>46</v>
      </c>
      <c r="E16" s="38">
        <v>1</v>
      </c>
      <c r="F16" s="38">
        <v>2</v>
      </c>
      <c r="G16" s="38">
        <v>5</v>
      </c>
      <c r="H16" s="23">
        <f t="shared" si="2"/>
        <v>21</v>
      </c>
      <c r="I16" s="39">
        <f>138-75</f>
        <v>63</v>
      </c>
      <c r="J16" s="37">
        <v>9</v>
      </c>
      <c r="K16" s="37">
        <v>8</v>
      </c>
      <c r="L16" s="37">
        <v>3</v>
      </c>
      <c r="M16" s="37">
        <v>0</v>
      </c>
      <c r="N16" s="38">
        <v>3</v>
      </c>
      <c r="O16" s="38">
        <v>3</v>
      </c>
      <c r="P16" s="38">
        <v>5</v>
      </c>
      <c r="Q16" s="38">
        <v>1</v>
      </c>
      <c r="R16" s="38">
        <v>14</v>
      </c>
      <c r="S16" s="40">
        <f t="shared" si="3"/>
        <v>17</v>
      </c>
      <c r="T16" s="275">
        <v>7</v>
      </c>
      <c r="U16" s="275">
        <f t="shared" si="4"/>
        <v>7</v>
      </c>
      <c r="V16" s="83">
        <v>8</v>
      </c>
      <c r="W16" s="84">
        <v>22</v>
      </c>
      <c r="X16" s="181">
        <v>8</v>
      </c>
      <c r="Y16" s="181">
        <v>7</v>
      </c>
      <c r="Z16" s="181">
        <v>1</v>
      </c>
      <c r="AA16" s="182">
        <f t="shared" si="5"/>
        <v>16</v>
      </c>
      <c r="AB16" s="86">
        <f t="shared" si="6"/>
        <v>46</v>
      </c>
    </row>
    <row r="17" spans="1:34" s="8" customFormat="1" ht="15.75" thickBot="1">
      <c r="A17" s="19"/>
      <c r="B17" s="184">
        <f>SUM(B5:B16)</f>
        <v>1993</v>
      </c>
      <c r="C17" s="185">
        <f t="shared" ref="C17:S17" si="7">SUM(C5:C16)</f>
        <v>1018</v>
      </c>
      <c r="D17" s="185">
        <f t="shared" si="7"/>
        <v>560</v>
      </c>
      <c r="E17" s="185">
        <f t="shared" si="7"/>
        <v>92</v>
      </c>
      <c r="F17" s="185">
        <f t="shared" si="7"/>
        <v>75</v>
      </c>
      <c r="G17" s="185">
        <f t="shared" si="7"/>
        <v>35</v>
      </c>
      <c r="H17" s="185">
        <f t="shared" si="7"/>
        <v>256</v>
      </c>
      <c r="I17" s="186">
        <f t="shared" si="7"/>
        <v>975</v>
      </c>
      <c r="J17" s="187">
        <f t="shared" si="7"/>
        <v>171</v>
      </c>
      <c r="K17" s="187">
        <f t="shared" si="7"/>
        <v>110</v>
      </c>
      <c r="L17" s="187">
        <f t="shared" si="7"/>
        <v>53</v>
      </c>
      <c r="M17" s="187">
        <f t="shared" si="7"/>
        <v>49</v>
      </c>
      <c r="N17" s="188">
        <f>SUM(N5:N16)</f>
        <v>53</v>
      </c>
      <c r="O17" s="188">
        <f>SUM(O5:O16)</f>
        <v>60</v>
      </c>
      <c r="P17" s="188">
        <f>SUM(P5:P16)</f>
        <v>49</v>
      </c>
      <c r="Q17" s="188">
        <f>SUM(Q5:Q16)</f>
        <v>34</v>
      </c>
      <c r="R17" s="188">
        <f>SUM(R5:R16)</f>
        <v>143</v>
      </c>
      <c r="S17" s="189">
        <f t="shared" si="7"/>
        <v>253</v>
      </c>
      <c r="T17" s="275">
        <f>SUM(T5:T16)</f>
        <v>68</v>
      </c>
      <c r="U17" s="275">
        <f t="shared" si="4"/>
        <v>75</v>
      </c>
      <c r="V17" s="87">
        <f>SUM(V5:V16)</f>
        <v>88</v>
      </c>
      <c r="W17" s="88">
        <f t="shared" ref="W17:AB17" si="8">SUM(W5:W16)</f>
        <v>294</v>
      </c>
      <c r="X17" s="88">
        <f t="shared" si="8"/>
        <v>45</v>
      </c>
      <c r="Y17" s="88">
        <f t="shared" si="8"/>
        <v>91</v>
      </c>
      <c r="Z17" s="88">
        <f t="shared" si="8"/>
        <v>42</v>
      </c>
      <c r="AA17" s="89">
        <f t="shared" si="8"/>
        <v>178</v>
      </c>
      <c r="AB17" s="90">
        <f t="shared" si="8"/>
        <v>560</v>
      </c>
    </row>
    <row r="18" spans="1:34" s="5" customFormat="1" ht="9" customHeight="1" thickBot="1">
      <c r="A18" s="9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274"/>
      <c r="U18" s="274"/>
    </row>
    <row r="19" spans="1:34" s="5" customFormat="1">
      <c r="A19" s="559" t="s">
        <v>56</v>
      </c>
      <c r="B19" s="575" t="s">
        <v>33</v>
      </c>
      <c r="C19" s="576"/>
      <c r="D19" s="576"/>
      <c r="E19" s="576"/>
      <c r="F19" s="576"/>
      <c r="G19" s="576"/>
      <c r="H19" s="576"/>
      <c r="I19" s="576"/>
      <c r="J19" s="576"/>
      <c r="K19" s="576"/>
      <c r="L19" s="576"/>
      <c r="M19" s="576"/>
      <c r="N19" s="577"/>
      <c r="O19" s="577"/>
      <c r="P19" s="577"/>
      <c r="Q19" s="577"/>
      <c r="R19" s="577"/>
      <c r="S19" s="578"/>
      <c r="T19" s="274" t="s">
        <v>72</v>
      </c>
      <c r="U19" s="274"/>
    </row>
    <row r="20" spans="1:34" s="5" customFormat="1" ht="15.75" thickBot="1">
      <c r="A20" s="560"/>
      <c r="B20" s="579" t="s">
        <v>12</v>
      </c>
      <c r="C20" s="581" t="s">
        <v>34</v>
      </c>
      <c r="D20" s="47"/>
      <c r="E20" s="47"/>
      <c r="F20" s="47"/>
      <c r="G20" s="47"/>
      <c r="H20" s="47"/>
      <c r="I20" s="583" t="s">
        <v>35</v>
      </c>
      <c r="J20" s="47"/>
      <c r="K20" s="47"/>
      <c r="L20" s="47"/>
      <c r="M20" s="47"/>
      <c r="N20" s="47"/>
      <c r="O20" s="47"/>
      <c r="P20" s="47"/>
      <c r="Q20" s="47"/>
      <c r="R20" s="47"/>
      <c r="S20" s="48"/>
      <c r="T20" s="600" t="s">
        <v>71</v>
      </c>
      <c r="U20" s="274"/>
      <c r="V20" s="5" t="s">
        <v>47</v>
      </c>
    </row>
    <row r="21" spans="1:34" s="5" customFormat="1">
      <c r="A21" s="561"/>
      <c r="B21" s="580"/>
      <c r="C21" s="582"/>
      <c r="D21" s="267" t="s">
        <v>5</v>
      </c>
      <c r="E21" s="50" t="s">
        <v>67</v>
      </c>
      <c r="F21" s="50" t="s">
        <v>68</v>
      </c>
      <c r="G21" s="50" t="s">
        <v>69</v>
      </c>
      <c r="H21" s="50" t="s">
        <v>36</v>
      </c>
      <c r="I21" s="584"/>
      <c r="J21" s="49" t="s">
        <v>37</v>
      </c>
      <c r="K21" s="49" t="s">
        <v>38</v>
      </c>
      <c r="L21" s="49" t="s">
        <v>39</v>
      </c>
      <c r="M21" s="49" t="s">
        <v>40</v>
      </c>
      <c r="N21" s="16" t="s">
        <v>49</v>
      </c>
      <c r="O21" s="16" t="s">
        <v>50</v>
      </c>
      <c r="P21" s="16" t="s">
        <v>51</v>
      </c>
      <c r="Q21" s="16" t="s">
        <v>66</v>
      </c>
      <c r="R21" s="16" t="s">
        <v>48</v>
      </c>
      <c r="S21" s="51" t="s">
        <v>36</v>
      </c>
      <c r="T21" s="600"/>
      <c r="U21" s="276" t="s">
        <v>73</v>
      </c>
      <c r="V21" s="71" t="s">
        <v>43</v>
      </c>
      <c r="W21" s="72" t="s">
        <v>44</v>
      </c>
      <c r="X21" s="177" t="s">
        <v>53</v>
      </c>
      <c r="Y21" s="177" t="s">
        <v>52</v>
      </c>
      <c r="Z21" s="177" t="s">
        <v>54</v>
      </c>
      <c r="AA21" s="75" t="s">
        <v>45</v>
      </c>
      <c r="AB21" s="183" t="s">
        <v>55</v>
      </c>
    </row>
    <row r="22" spans="1:34" s="5" customFormat="1">
      <c r="A22" s="7">
        <v>1</v>
      </c>
      <c r="B22" s="27">
        <f>C22+I22</f>
        <v>124</v>
      </c>
      <c r="C22" s="55">
        <v>82</v>
      </c>
      <c r="D22" s="56">
        <f t="shared" ref="D22:D33" si="9">AB22</f>
        <v>46</v>
      </c>
      <c r="E22" s="57">
        <v>6</v>
      </c>
      <c r="F22" s="57">
        <v>3</v>
      </c>
      <c r="G22" s="57">
        <v>8</v>
      </c>
      <c r="H22" s="57">
        <f t="shared" ref="H22:H33" si="10">C22-D22-E22-F22-G22</f>
        <v>19</v>
      </c>
      <c r="I22" s="24">
        <f>124-82</f>
        <v>42</v>
      </c>
      <c r="J22" s="25">
        <v>7</v>
      </c>
      <c r="K22" s="25">
        <v>5</v>
      </c>
      <c r="L22" s="25">
        <v>3</v>
      </c>
      <c r="M22" s="25">
        <v>3</v>
      </c>
      <c r="N22" s="175">
        <v>1</v>
      </c>
      <c r="O22" s="175">
        <v>4</v>
      </c>
      <c r="P22" s="175">
        <v>3</v>
      </c>
      <c r="Q22" s="175">
        <v>3</v>
      </c>
      <c r="R22" s="175">
        <v>3</v>
      </c>
      <c r="S22" s="26">
        <f>I22-(J22+K22+L22+M22+N22+O22+P22+Q22+R22)</f>
        <v>10</v>
      </c>
      <c r="T22" s="274">
        <v>1</v>
      </c>
      <c r="U22" s="274">
        <f t="shared" ref="U22:U34" si="11">R22-T22</f>
        <v>2</v>
      </c>
      <c r="V22" s="73">
        <v>3</v>
      </c>
      <c r="W22" s="74">
        <v>17</v>
      </c>
      <c r="X22" s="178">
        <v>9</v>
      </c>
      <c r="Y22" s="178">
        <v>4</v>
      </c>
      <c r="Z22" s="178">
        <v>13</v>
      </c>
      <c r="AA22" s="76">
        <f>SUM(X22:Z22)</f>
        <v>26</v>
      </c>
      <c r="AB22" s="80">
        <f>SUM(V22:Z22)</f>
        <v>46</v>
      </c>
    </row>
    <row r="23" spans="1:34" s="5" customFormat="1">
      <c r="A23" s="7">
        <v>2</v>
      </c>
      <c r="B23" s="27">
        <f>C23+I23</f>
        <v>150</v>
      </c>
      <c r="C23" s="55">
        <v>71</v>
      </c>
      <c r="D23" s="58">
        <f t="shared" si="9"/>
        <v>47</v>
      </c>
      <c r="E23" s="59">
        <v>2</v>
      </c>
      <c r="F23" s="59">
        <v>4</v>
      </c>
      <c r="G23" s="59">
        <v>2</v>
      </c>
      <c r="H23" s="59">
        <f t="shared" si="10"/>
        <v>16</v>
      </c>
      <c r="I23" s="30">
        <f>150-71</f>
        <v>79</v>
      </c>
      <c r="J23" s="28">
        <v>20</v>
      </c>
      <c r="K23" s="28">
        <v>10</v>
      </c>
      <c r="L23" s="28">
        <v>6</v>
      </c>
      <c r="M23" s="28">
        <v>5</v>
      </c>
      <c r="N23" s="29">
        <v>4</v>
      </c>
      <c r="O23" s="29">
        <v>5</v>
      </c>
      <c r="P23" s="29">
        <v>2</v>
      </c>
      <c r="Q23" s="29">
        <v>8</v>
      </c>
      <c r="R23" s="29">
        <v>7</v>
      </c>
      <c r="S23" s="31">
        <f t="shared" ref="S23:S33" si="12">I23-(J23+K23+L23+M23+N23+O23+P23+Q23+R23)</f>
        <v>12</v>
      </c>
      <c r="T23" s="274">
        <v>1</v>
      </c>
      <c r="U23" s="274">
        <f t="shared" si="11"/>
        <v>6</v>
      </c>
      <c r="V23" s="67">
        <v>9</v>
      </c>
      <c r="W23" s="68">
        <v>20</v>
      </c>
      <c r="X23" s="179">
        <v>2</v>
      </c>
      <c r="Y23" s="179">
        <v>8</v>
      </c>
      <c r="Z23" s="179">
        <v>8</v>
      </c>
      <c r="AA23" s="77">
        <f t="shared" ref="AA23:AA33" si="13">SUM(X23:Z23)</f>
        <v>18</v>
      </c>
      <c r="AB23" s="81">
        <f t="shared" ref="AB23:AB33" si="14">SUM(V23:Z23)</f>
        <v>47</v>
      </c>
    </row>
    <row r="24" spans="1:34" s="5" customFormat="1">
      <c r="A24" s="7">
        <v>3</v>
      </c>
      <c r="B24" s="27">
        <f>C24+I24</f>
        <v>540</v>
      </c>
      <c r="C24" s="55">
        <v>265</v>
      </c>
      <c r="D24" s="58">
        <f t="shared" si="9"/>
        <v>86</v>
      </c>
      <c r="E24" s="59">
        <v>38</v>
      </c>
      <c r="F24" s="59">
        <v>38</v>
      </c>
      <c r="G24" s="59">
        <v>19</v>
      </c>
      <c r="H24" s="59">
        <f t="shared" si="10"/>
        <v>84</v>
      </c>
      <c r="I24" s="30">
        <f>540-265</f>
        <v>275</v>
      </c>
      <c r="J24" s="28">
        <v>63</v>
      </c>
      <c r="K24" s="28">
        <v>50</v>
      </c>
      <c r="L24" s="28">
        <v>14</v>
      </c>
      <c r="M24" s="28">
        <v>18</v>
      </c>
      <c r="N24" s="29">
        <v>22</v>
      </c>
      <c r="O24" s="29">
        <v>26</v>
      </c>
      <c r="P24" s="29">
        <v>5</v>
      </c>
      <c r="Q24" s="29">
        <v>8</v>
      </c>
      <c r="R24" s="29">
        <v>9</v>
      </c>
      <c r="S24" s="31">
        <f t="shared" si="12"/>
        <v>60</v>
      </c>
      <c r="T24" s="274">
        <v>4</v>
      </c>
      <c r="U24" s="274">
        <f t="shared" si="11"/>
        <v>5</v>
      </c>
      <c r="V24" s="67">
        <v>19</v>
      </c>
      <c r="W24" s="68">
        <v>41</v>
      </c>
      <c r="X24" s="179">
        <v>3</v>
      </c>
      <c r="Y24" s="179">
        <v>12</v>
      </c>
      <c r="Z24" s="179">
        <v>11</v>
      </c>
      <c r="AA24" s="77">
        <f t="shared" si="13"/>
        <v>26</v>
      </c>
      <c r="AB24" s="81">
        <f t="shared" si="14"/>
        <v>86</v>
      </c>
    </row>
    <row r="25" spans="1:34" s="5" customFormat="1">
      <c r="A25" s="7">
        <v>4</v>
      </c>
      <c r="B25" s="27">
        <f>C25+I25</f>
        <v>172</v>
      </c>
      <c r="C25" s="55">
        <v>94</v>
      </c>
      <c r="D25" s="58">
        <f t="shared" si="9"/>
        <v>43</v>
      </c>
      <c r="E25" s="59">
        <v>5</v>
      </c>
      <c r="F25" s="59">
        <v>16</v>
      </c>
      <c r="G25" s="59">
        <v>4</v>
      </c>
      <c r="H25" s="59">
        <f t="shared" si="10"/>
        <v>26</v>
      </c>
      <c r="I25" s="30">
        <f>172-94</f>
        <v>78</v>
      </c>
      <c r="J25" s="28">
        <v>20</v>
      </c>
      <c r="K25" s="28">
        <v>8</v>
      </c>
      <c r="L25" s="28">
        <v>8</v>
      </c>
      <c r="M25" s="28">
        <v>6</v>
      </c>
      <c r="N25" s="29">
        <v>6</v>
      </c>
      <c r="O25" s="29">
        <v>5</v>
      </c>
      <c r="P25" s="29">
        <v>0</v>
      </c>
      <c r="Q25" s="29">
        <v>4</v>
      </c>
      <c r="R25" s="29">
        <v>4</v>
      </c>
      <c r="S25" s="31">
        <f t="shared" si="12"/>
        <v>17</v>
      </c>
      <c r="T25" s="274">
        <v>2</v>
      </c>
      <c r="U25" s="274">
        <f t="shared" si="11"/>
        <v>2</v>
      </c>
      <c r="V25" s="67">
        <v>6</v>
      </c>
      <c r="W25" s="68">
        <v>29</v>
      </c>
      <c r="X25" s="179">
        <v>4</v>
      </c>
      <c r="Y25" s="179">
        <v>3</v>
      </c>
      <c r="Z25" s="179">
        <v>1</v>
      </c>
      <c r="AA25" s="77">
        <f t="shared" si="13"/>
        <v>8</v>
      </c>
      <c r="AB25" s="81">
        <f t="shared" si="14"/>
        <v>43</v>
      </c>
      <c r="AC25" s="8"/>
      <c r="AD25" s="8"/>
      <c r="AE25" s="8"/>
      <c r="AF25" s="8"/>
      <c r="AG25" s="8"/>
      <c r="AH25" s="8"/>
    </row>
    <row r="26" spans="1:34" s="8" customFormat="1">
      <c r="A26" s="7">
        <v>5</v>
      </c>
      <c r="B26" s="27">
        <f>C26+I26</f>
        <v>110</v>
      </c>
      <c r="C26" s="55">
        <v>63</v>
      </c>
      <c r="D26" s="58">
        <f t="shared" si="9"/>
        <v>39</v>
      </c>
      <c r="E26" s="59">
        <v>3</v>
      </c>
      <c r="F26" s="59">
        <v>4</v>
      </c>
      <c r="G26" s="59">
        <v>1</v>
      </c>
      <c r="H26" s="59">
        <f t="shared" si="10"/>
        <v>16</v>
      </c>
      <c r="I26" s="30">
        <f>110-63</f>
        <v>47</v>
      </c>
      <c r="J26" s="32">
        <v>14</v>
      </c>
      <c r="K26" s="32">
        <v>6</v>
      </c>
      <c r="L26" s="32">
        <v>3</v>
      </c>
      <c r="M26" s="32">
        <v>5</v>
      </c>
      <c r="N26" s="33">
        <v>1</v>
      </c>
      <c r="O26" s="33">
        <v>1</v>
      </c>
      <c r="P26" s="33">
        <v>0</v>
      </c>
      <c r="Q26" s="33">
        <v>0</v>
      </c>
      <c r="R26" s="33">
        <v>6</v>
      </c>
      <c r="S26" s="34">
        <f t="shared" si="12"/>
        <v>11</v>
      </c>
      <c r="T26" s="275">
        <v>3</v>
      </c>
      <c r="U26" s="275">
        <f t="shared" si="11"/>
        <v>3</v>
      </c>
      <c r="V26" s="69">
        <v>8</v>
      </c>
      <c r="W26" s="70">
        <v>14</v>
      </c>
      <c r="X26" s="180">
        <v>3</v>
      </c>
      <c r="Y26" s="180">
        <v>8</v>
      </c>
      <c r="Z26" s="180">
        <v>6</v>
      </c>
      <c r="AA26" s="78">
        <f t="shared" si="13"/>
        <v>17</v>
      </c>
      <c r="AB26" s="81">
        <f t="shared" si="14"/>
        <v>39</v>
      </c>
    </row>
    <row r="27" spans="1:34" s="8" customFormat="1">
      <c r="A27" s="7">
        <v>6</v>
      </c>
      <c r="B27" s="27">
        <f t="shared" ref="B27:B32" si="15">C27+I27</f>
        <v>115</v>
      </c>
      <c r="C27" s="55">
        <v>62</v>
      </c>
      <c r="D27" s="58">
        <f t="shared" si="9"/>
        <v>31</v>
      </c>
      <c r="E27" s="59">
        <v>5</v>
      </c>
      <c r="F27" s="59">
        <v>9</v>
      </c>
      <c r="G27" s="59">
        <v>7</v>
      </c>
      <c r="H27" s="59">
        <f t="shared" si="10"/>
        <v>10</v>
      </c>
      <c r="I27" s="30">
        <f>115-62</f>
        <v>53</v>
      </c>
      <c r="J27" s="32">
        <v>13</v>
      </c>
      <c r="K27" s="32">
        <v>4</v>
      </c>
      <c r="L27" s="32">
        <v>4</v>
      </c>
      <c r="M27" s="32">
        <v>1</v>
      </c>
      <c r="N27" s="33">
        <v>0</v>
      </c>
      <c r="O27" s="33">
        <v>3</v>
      </c>
      <c r="P27" s="33">
        <v>0</v>
      </c>
      <c r="Q27" s="33">
        <v>5</v>
      </c>
      <c r="R27" s="33">
        <v>8</v>
      </c>
      <c r="S27" s="34">
        <f t="shared" si="12"/>
        <v>15</v>
      </c>
      <c r="T27" s="275">
        <v>4</v>
      </c>
      <c r="U27" s="275">
        <f t="shared" si="11"/>
        <v>4</v>
      </c>
      <c r="V27" s="69">
        <v>4</v>
      </c>
      <c r="W27" s="70">
        <v>18</v>
      </c>
      <c r="X27" s="180">
        <v>1</v>
      </c>
      <c r="Y27" s="180">
        <v>6</v>
      </c>
      <c r="Z27" s="180">
        <v>2</v>
      </c>
      <c r="AA27" s="78">
        <f t="shared" si="13"/>
        <v>9</v>
      </c>
      <c r="AB27" s="81">
        <f t="shared" si="14"/>
        <v>31</v>
      </c>
    </row>
    <row r="28" spans="1:34" s="8" customFormat="1">
      <c r="A28" s="7">
        <v>7</v>
      </c>
      <c r="B28" s="27">
        <f t="shared" si="15"/>
        <v>142</v>
      </c>
      <c r="C28" s="55">
        <v>70</v>
      </c>
      <c r="D28" s="58">
        <f t="shared" si="9"/>
        <v>52</v>
      </c>
      <c r="E28" s="59">
        <v>5</v>
      </c>
      <c r="F28" s="59">
        <v>3</v>
      </c>
      <c r="G28" s="59">
        <v>0</v>
      </c>
      <c r="H28" s="59">
        <f t="shared" si="10"/>
        <v>10</v>
      </c>
      <c r="I28" s="30">
        <f>142-70</f>
        <v>72</v>
      </c>
      <c r="J28" s="32">
        <v>11</v>
      </c>
      <c r="K28" s="32">
        <v>7</v>
      </c>
      <c r="L28" s="32">
        <v>1</v>
      </c>
      <c r="M28" s="32">
        <v>9</v>
      </c>
      <c r="N28" s="33">
        <v>1</v>
      </c>
      <c r="O28" s="33">
        <v>3</v>
      </c>
      <c r="P28" s="33">
        <v>4</v>
      </c>
      <c r="Q28" s="33">
        <v>4</v>
      </c>
      <c r="R28" s="33">
        <v>24</v>
      </c>
      <c r="S28" s="34">
        <f t="shared" si="12"/>
        <v>8</v>
      </c>
      <c r="T28" s="275">
        <v>2</v>
      </c>
      <c r="U28" s="275">
        <f t="shared" si="11"/>
        <v>22</v>
      </c>
      <c r="V28" s="69">
        <v>6</v>
      </c>
      <c r="W28" s="70">
        <v>35</v>
      </c>
      <c r="X28" s="180">
        <v>0</v>
      </c>
      <c r="Y28" s="180">
        <v>1</v>
      </c>
      <c r="Z28" s="180">
        <v>10</v>
      </c>
      <c r="AA28" s="78">
        <f t="shared" si="13"/>
        <v>11</v>
      </c>
      <c r="AB28" s="81">
        <f t="shared" si="14"/>
        <v>52</v>
      </c>
    </row>
    <row r="29" spans="1:34" s="8" customFormat="1">
      <c r="A29" s="7">
        <v>8</v>
      </c>
      <c r="B29" s="27">
        <f t="shared" si="15"/>
        <v>128</v>
      </c>
      <c r="C29" s="55">
        <v>64</v>
      </c>
      <c r="D29" s="58">
        <f t="shared" si="9"/>
        <v>38</v>
      </c>
      <c r="E29" s="59">
        <v>2</v>
      </c>
      <c r="F29" s="59">
        <v>9</v>
      </c>
      <c r="G29" s="59">
        <v>7</v>
      </c>
      <c r="H29" s="59">
        <f t="shared" si="10"/>
        <v>8</v>
      </c>
      <c r="I29" s="30">
        <f>128-64</f>
        <v>64</v>
      </c>
      <c r="J29" s="32">
        <v>12</v>
      </c>
      <c r="K29" s="32">
        <v>4</v>
      </c>
      <c r="L29" s="32">
        <v>4</v>
      </c>
      <c r="M29" s="32">
        <v>6</v>
      </c>
      <c r="N29" s="33">
        <v>0</v>
      </c>
      <c r="O29" s="33">
        <v>7</v>
      </c>
      <c r="P29" s="33">
        <v>0</v>
      </c>
      <c r="Q29" s="33">
        <v>2</v>
      </c>
      <c r="R29" s="33">
        <v>14</v>
      </c>
      <c r="S29" s="34">
        <f t="shared" si="12"/>
        <v>15</v>
      </c>
      <c r="T29" s="275">
        <v>1</v>
      </c>
      <c r="U29" s="275">
        <f t="shared" si="11"/>
        <v>13</v>
      </c>
      <c r="V29" s="69">
        <v>8</v>
      </c>
      <c r="W29" s="70">
        <v>17</v>
      </c>
      <c r="X29" s="180">
        <v>1</v>
      </c>
      <c r="Y29" s="180">
        <v>12</v>
      </c>
      <c r="Z29" s="180">
        <v>0</v>
      </c>
      <c r="AA29" s="78">
        <f t="shared" si="13"/>
        <v>13</v>
      </c>
      <c r="AB29" s="81">
        <f t="shared" si="14"/>
        <v>38</v>
      </c>
    </row>
    <row r="30" spans="1:34" s="8" customFormat="1">
      <c r="A30" s="7">
        <v>9</v>
      </c>
      <c r="B30" s="27">
        <f t="shared" si="15"/>
        <v>170</v>
      </c>
      <c r="C30" s="55">
        <v>86</v>
      </c>
      <c r="D30" s="58">
        <f t="shared" si="9"/>
        <v>56</v>
      </c>
      <c r="E30" s="59">
        <v>3</v>
      </c>
      <c r="F30" s="59">
        <v>7</v>
      </c>
      <c r="G30" s="59">
        <v>3</v>
      </c>
      <c r="H30" s="59">
        <f t="shared" si="10"/>
        <v>17</v>
      </c>
      <c r="I30" s="30">
        <f>170-86</f>
        <v>84</v>
      </c>
      <c r="J30" s="32">
        <v>16</v>
      </c>
      <c r="K30" s="32">
        <v>14</v>
      </c>
      <c r="L30" s="32">
        <v>1</v>
      </c>
      <c r="M30" s="32">
        <v>5</v>
      </c>
      <c r="N30" s="33">
        <v>3</v>
      </c>
      <c r="O30" s="33">
        <v>4</v>
      </c>
      <c r="P30" s="33">
        <v>1</v>
      </c>
      <c r="Q30" s="33">
        <v>2</v>
      </c>
      <c r="R30" s="33">
        <v>12</v>
      </c>
      <c r="S30" s="34">
        <f t="shared" si="12"/>
        <v>26</v>
      </c>
      <c r="T30" s="275">
        <v>2</v>
      </c>
      <c r="U30" s="275">
        <f t="shared" si="11"/>
        <v>10</v>
      </c>
      <c r="V30" s="69">
        <v>6</v>
      </c>
      <c r="W30" s="70">
        <v>38</v>
      </c>
      <c r="X30" s="180">
        <v>5</v>
      </c>
      <c r="Y30" s="180">
        <v>6</v>
      </c>
      <c r="Z30" s="180">
        <v>1</v>
      </c>
      <c r="AA30" s="78">
        <f t="shared" si="13"/>
        <v>12</v>
      </c>
      <c r="AB30" s="81">
        <f t="shared" si="14"/>
        <v>56</v>
      </c>
    </row>
    <row r="31" spans="1:34" s="8" customFormat="1">
      <c r="A31" s="7">
        <v>10</v>
      </c>
      <c r="B31" s="27">
        <f t="shared" si="15"/>
        <v>143</v>
      </c>
      <c r="C31" s="55">
        <v>61</v>
      </c>
      <c r="D31" s="58">
        <f t="shared" si="9"/>
        <v>30</v>
      </c>
      <c r="E31" s="59">
        <v>1</v>
      </c>
      <c r="F31" s="59">
        <v>10</v>
      </c>
      <c r="G31" s="59">
        <v>5</v>
      </c>
      <c r="H31" s="59">
        <f t="shared" si="10"/>
        <v>15</v>
      </c>
      <c r="I31" s="30">
        <f>143-61</f>
        <v>82</v>
      </c>
      <c r="J31" s="28">
        <v>13</v>
      </c>
      <c r="K31" s="28">
        <v>9</v>
      </c>
      <c r="L31" s="28">
        <v>7</v>
      </c>
      <c r="M31" s="28">
        <v>1</v>
      </c>
      <c r="N31" s="29">
        <v>7</v>
      </c>
      <c r="O31" s="29">
        <v>11</v>
      </c>
      <c r="P31" s="29">
        <v>1</v>
      </c>
      <c r="Q31" s="29">
        <v>2</v>
      </c>
      <c r="R31" s="29">
        <v>16</v>
      </c>
      <c r="S31" s="31">
        <f t="shared" si="12"/>
        <v>15</v>
      </c>
      <c r="T31" s="275">
        <v>11</v>
      </c>
      <c r="U31" s="275">
        <f t="shared" si="11"/>
        <v>5</v>
      </c>
      <c r="V31" s="69">
        <v>6</v>
      </c>
      <c r="W31" s="70">
        <v>13</v>
      </c>
      <c r="X31" s="180">
        <v>4</v>
      </c>
      <c r="Y31" s="180">
        <v>5</v>
      </c>
      <c r="Z31" s="180">
        <v>2</v>
      </c>
      <c r="AA31" s="78">
        <f t="shared" si="13"/>
        <v>11</v>
      </c>
      <c r="AB31" s="81">
        <f t="shared" si="14"/>
        <v>30</v>
      </c>
    </row>
    <row r="32" spans="1:34" s="8" customFormat="1">
      <c r="A32" s="7">
        <v>11</v>
      </c>
      <c r="B32" s="27">
        <f t="shared" si="15"/>
        <v>104</v>
      </c>
      <c r="C32" s="55">
        <v>58</v>
      </c>
      <c r="D32" s="58">
        <f t="shared" si="9"/>
        <v>26</v>
      </c>
      <c r="E32" s="59">
        <v>2</v>
      </c>
      <c r="F32" s="59">
        <v>5</v>
      </c>
      <c r="G32" s="59">
        <v>2</v>
      </c>
      <c r="H32" s="266">
        <f t="shared" si="10"/>
        <v>23</v>
      </c>
      <c r="I32" s="30">
        <f>104-58</f>
        <v>46</v>
      </c>
      <c r="J32" s="52">
        <v>5</v>
      </c>
      <c r="K32" s="52">
        <v>2</v>
      </c>
      <c r="L32" s="52">
        <v>4</v>
      </c>
      <c r="M32" s="52">
        <v>3</v>
      </c>
      <c r="N32" s="176">
        <v>3</v>
      </c>
      <c r="O32" s="176">
        <v>7</v>
      </c>
      <c r="P32" s="176">
        <v>1</v>
      </c>
      <c r="Q32" s="176">
        <v>1</v>
      </c>
      <c r="R32" s="176">
        <v>8</v>
      </c>
      <c r="S32" s="53">
        <f t="shared" si="12"/>
        <v>12</v>
      </c>
      <c r="T32" s="275">
        <v>2</v>
      </c>
      <c r="U32" s="275">
        <f t="shared" si="11"/>
        <v>6</v>
      </c>
      <c r="V32" s="69">
        <v>5</v>
      </c>
      <c r="W32" s="70">
        <v>17</v>
      </c>
      <c r="X32" s="180">
        <v>1</v>
      </c>
      <c r="Y32" s="180">
        <v>3</v>
      </c>
      <c r="Z32" s="180">
        <v>0</v>
      </c>
      <c r="AA32" s="78">
        <f t="shared" si="13"/>
        <v>4</v>
      </c>
      <c r="AB32" s="81">
        <f t="shared" si="14"/>
        <v>26</v>
      </c>
    </row>
    <row r="33" spans="1:34" s="8" customFormat="1">
      <c r="A33" s="6">
        <v>12</v>
      </c>
      <c r="B33" s="35">
        <f>C33+I33</f>
        <v>108</v>
      </c>
      <c r="C33" s="60">
        <v>54</v>
      </c>
      <c r="D33" s="61">
        <f t="shared" si="9"/>
        <v>31</v>
      </c>
      <c r="E33" s="62">
        <v>2</v>
      </c>
      <c r="F33" s="62">
        <v>7</v>
      </c>
      <c r="G33" s="62">
        <v>0</v>
      </c>
      <c r="H33" s="62">
        <f t="shared" si="10"/>
        <v>14</v>
      </c>
      <c r="I33" s="39">
        <f>108-54</f>
        <v>54</v>
      </c>
      <c r="J33" s="37">
        <v>10</v>
      </c>
      <c r="K33" s="37">
        <v>2</v>
      </c>
      <c r="L33" s="37">
        <v>5</v>
      </c>
      <c r="M33" s="37">
        <v>9</v>
      </c>
      <c r="N33" s="38">
        <v>4</v>
      </c>
      <c r="O33" s="38">
        <v>3</v>
      </c>
      <c r="P33" s="38">
        <v>1</v>
      </c>
      <c r="Q33" s="38">
        <v>5</v>
      </c>
      <c r="R33" s="38">
        <v>3</v>
      </c>
      <c r="S33" s="40">
        <f t="shared" si="12"/>
        <v>12</v>
      </c>
      <c r="T33" s="275">
        <v>1</v>
      </c>
      <c r="U33" s="275">
        <f t="shared" si="11"/>
        <v>2</v>
      </c>
      <c r="V33" s="83">
        <v>4</v>
      </c>
      <c r="W33" s="84">
        <v>17</v>
      </c>
      <c r="X33" s="181">
        <v>1</v>
      </c>
      <c r="Y33" s="181">
        <v>1</v>
      </c>
      <c r="Z33" s="181">
        <v>8</v>
      </c>
      <c r="AA33" s="85">
        <f t="shared" si="13"/>
        <v>10</v>
      </c>
      <c r="AB33" s="86">
        <f t="shared" si="14"/>
        <v>31</v>
      </c>
    </row>
    <row r="34" spans="1:34" s="8" customFormat="1" ht="15.75" thickBot="1">
      <c r="A34" s="18"/>
      <c r="B34" s="190">
        <f>C34+I34</f>
        <v>2006</v>
      </c>
      <c r="C34" s="191">
        <f t="shared" ref="C34:S34" si="16">SUM(C22:C33)</f>
        <v>1030</v>
      </c>
      <c r="D34" s="191">
        <f t="shared" si="16"/>
        <v>525</v>
      </c>
      <c r="E34" s="191">
        <f t="shared" si="16"/>
        <v>74</v>
      </c>
      <c r="F34" s="191">
        <f t="shared" si="16"/>
        <v>115</v>
      </c>
      <c r="G34" s="191">
        <f t="shared" si="16"/>
        <v>58</v>
      </c>
      <c r="H34" s="191">
        <f t="shared" si="16"/>
        <v>258</v>
      </c>
      <c r="I34" s="186">
        <f t="shared" si="16"/>
        <v>976</v>
      </c>
      <c r="J34" s="192">
        <f t="shared" si="16"/>
        <v>204</v>
      </c>
      <c r="K34" s="192">
        <f t="shared" si="16"/>
        <v>121</v>
      </c>
      <c r="L34" s="192">
        <f t="shared" si="16"/>
        <v>60</v>
      </c>
      <c r="M34" s="192">
        <f t="shared" si="16"/>
        <v>71</v>
      </c>
      <c r="N34" s="193">
        <f>SUM(N22:N33)</f>
        <v>52</v>
      </c>
      <c r="O34" s="193">
        <f>SUM(O22:O33)</f>
        <v>79</v>
      </c>
      <c r="P34" s="193">
        <f>SUM(P22:P33)</f>
        <v>18</v>
      </c>
      <c r="Q34" s="193">
        <f>SUM(Q22:Q33)</f>
        <v>44</v>
      </c>
      <c r="R34" s="193">
        <f>SUM(R22:R33)</f>
        <v>114</v>
      </c>
      <c r="S34" s="194">
        <f t="shared" si="16"/>
        <v>213</v>
      </c>
      <c r="T34" s="275">
        <f>SUM(T22:T33)</f>
        <v>34</v>
      </c>
      <c r="U34" s="275">
        <f t="shared" si="11"/>
        <v>80</v>
      </c>
      <c r="V34" s="87">
        <f t="shared" ref="V34:AB34" si="17">SUM(V22:V33)</f>
        <v>84</v>
      </c>
      <c r="W34" s="88">
        <f t="shared" si="17"/>
        <v>276</v>
      </c>
      <c r="X34" s="88">
        <f t="shared" si="17"/>
        <v>34</v>
      </c>
      <c r="Y34" s="88">
        <f t="shared" si="17"/>
        <v>69</v>
      </c>
      <c r="Z34" s="88">
        <f t="shared" si="17"/>
        <v>62</v>
      </c>
      <c r="AA34" s="89">
        <f t="shared" si="17"/>
        <v>165</v>
      </c>
      <c r="AB34" s="91">
        <f t="shared" si="17"/>
        <v>525</v>
      </c>
      <c r="AC34" s="12"/>
      <c r="AD34" s="12"/>
      <c r="AE34" s="12"/>
      <c r="AF34" s="12"/>
      <c r="AG34" s="12"/>
      <c r="AH34" s="12"/>
    </row>
    <row r="35" spans="1:34" s="12" customFormat="1" ht="15.75" thickBo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1"/>
      <c r="T35" s="277"/>
      <c r="U35" s="277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s="3" customFormat="1">
      <c r="A36" s="559" t="s">
        <v>56</v>
      </c>
      <c r="B36" s="575" t="s">
        <v>59</v>
      </c>
      <c r="C36" s="576"/>
      <c r="D36" s="576"/>
      <c r="E36" s="576"/>
      <c r="F36" s="576"/>
      <c r="G36" s="576"/>
      <c r="H36" s="576"/>
      <c r="I36" s="576"/>
      <c r="J36" s="576"/>
      <c r="K36" s="576"/>
      <c r="L36" s="576"/>
      <c r="M36" s="576"/>
      <c r="N36" s="577"/>
      <c r="O36" s="577"/>
      <c r="P36" s="577"/>
      <c r="Q36" s="577"/>
      <c r="R36" s="577"/>
      <c r="S36" s="578"/>
      <c r="T36" s="274" t="s">
        <v>72</v>
      </c>
      <c r="U36" s="274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ht="15.75" thickBot="1">
      <c r="A37" s="560"/>
      <c r="B37" s="579" t="s">
        <v>12</v>
      </c>
      <c r="C37" s="581" t="s">
        <v>20</v>
      </c>
      <c r="D37" s="47"/>
      <c r="E37" s="47"/>
      <c r="F37" s="47"/>
      <c r="G37" s="47"/>
      <c r="H37" s="47"/>
      <c r="I37" s="583" t="s">
        <v>21</v>
      </c>
      <c r="J37" s="47"/>
      <c r="K37" s="47"/>
      <c r="L37" s="47"/>
      <c r="M37" s="47"/>
      <c r="N37" s="47"/>
      <c r="O37" s="47"/>
      <c r="P37" s="47"/>
      <c r="Q37" s="47"/>
      <c r="R37" s="47"/>
      <c r="S37" s="48"/>
      <c r="T37" s="600" t="s">
        <v>71</v>
      </c>
      <c r="U37" s="274"/>
      <c r="V37" s="1" t="s">
        <v>70</v>
      </c>
    </row>
    <row r="38" spans="1:34">
      <c r="A38" s="561"/>
      <c r="B38" s="580"/>
      <c r="C38" s="582"/>
      <c r="D38" s="267" t="s">
        <v>5</v>
      </c>
      <c r="E38" s="50" t="s">
        <v>67</v>
      </c>
      <c r="F38" s="50" t="s">
        <v>68</v>
      </c>
      <c r="G38" s="50" t="s">
        <v>69</v>
      </c>
      <c r="H38" s="230" t="s">
        <v>60</v>
      </c>
      <c r="I38" s="584"/>
      <c r="J38" s="49" t="s">
        <v>15</v>
      </c>
      <c r="K38" s="49" t="s">
        <v>16</v>
      </c>
      <c r="L38" s="49" t="s">
        <v>17</v>
      </c>
      <c r="M38" s="49" t="s">
        <v>18</v>
      </c>
      <c r="N38" s="16" t="s">
        <v>49</v>
      </c>
      <c r="O38" s="16" t="s">
        <v>50</v>
      </c>
      <c r="P38" s="16" t="s">
        <v>51</v>
      </c>
      <c r="Q38" s="16" t="s">
        <v>66</v>
      </c>
      <c r="R38" s="16" t="s">
        <v>48</v>
      </c>
      <c r="S38" s="231" t="s">
        <v>61</v>
      </c>
      <c r="T38" s="600"/>
      <c r="U38" s="276" t="s">
        <v>73</v>
      </c>
      <c r="V38" s="71" t="s">
        <v>43</v>
      </c>
      <c r="W38" s="72" t="s">
        <v>44</v>
      </c>
      <c r="X38" s="177" t="s">
        <v>53</v>
      </c>
      <c r="Y38" s="177" t="s">
        <v>52</v>
      </c>
      <c r="Z38" s="177" t="s">
        <v>54</v>
      </c>
      <c r="AA38" s="75" t="s">
        <v>45</v>
      </c>
      <c r="AB38" s="183" t="s">
        <v>55</v>
      </c>
    </row>
    <row r="39" spans="1:34">
      <c r="A39" s="7">
        <v>1</v>
      </c>
      <c r="B39" s="195">
        <f>B5-B22</f>
        <v>4</v>
      </c>
      <c r="C39" s="196">
        <f t="shared" ref="C39:S39" si="18">C5-C22</f>
        <v>-32</v>
      </c>
      <c r="D39" s="197">
        <f t="shared" si="18"/>
        <v>-11</v>
      </c>
      <c r="E39" s="197">
        <f t="shared" ref="E39:G50" si="19">E5-E22</f>
        <v>-4</v>
      </c>
      <c r="F39" s="197">
        <f t="shared" si="19"/>
        <v>1</v>
      </c>
      <c r="G39" s="197">
        <f t="shared" si="19"/>
        <v>-7</v>
      </c>
      <c r="H39" s="198">
        <f t="shared" si="18"/>
        <v>-11</v>
      </c>
      <c r="I39" s="199">
        <f t="shared" si="18"/>
        <v>36</v>
      </c>
      <c r="J39" s="200">
        <f t="shared" si="18"/>
        <v>9</v>
      </c>
      <c r="K39" s="200">
        <f t="shared" si="18"/>
        <v>0</v>
      </c>
      <c r="L39" s="200">
        <f t="shared" si="18"/>
        <v>1</v>
      </c>
      <c r="M39" s="200">
        <f t="shared" si="18"/>
        <v>6</v>
      </c>
      <c r="N39" s="201">
        <f t="shared" si="18"/>
        <v>5</v>
      </c>
      <c r="O39" s="201">
        <f t="shared" si="18"/>
        <v>0</v>
      </c>
      <c r="P39" s="201">
        <f t="shared" si="18"/>
        <v>9</v>
      </c>
      <c r="Q39" s="201">
        <f t="shared" ref="Q39:Q50" si="20">Q5-Q22</f>
        <v>-2</v>
      </c>
      <c r="R39" s="201">
        <f t="shared" si="18"/>
        <v>3</v>
      </c>
      <c r="S39" s="202">
        <f t="shared" si="18"/>
        <v>5</v>
      </c>
      <c r="T39" s="278">
        <f t="shared" ref="T39" si="21">T5-T22</f>
        <v>4</v>
      </c>
      <c r="U39" s="278">
        <f t="shared" ref="U39:U51" si="22">R39-T39</f>
        <v>-1</v>
      </c>
      <c r="V39" s="238">
        <f t="shared" ref="V39:AB51" si="23">V5-V22</f>
        <v>1</v>
      </c>
      <c r="W39" s="239">
        <f t="shared" si="23"/>
        <v>5</v>
      </c>
      <c r="X39" s="257">
        <f t="shared" si="23"/>
        <v>-8</v>
      </c>
      <c r="Y39" s="257">
        <f t="shared" si="23"/>
        <v>3</v>
      </c>
      <c r="Z39" s="257">
        <f t="shared" si="23"/>
        <v>-12</v>
      </c>
      <c r="AA39" s="240">
        <f t="shared" si="23"/>
        <v>-17</v>
      </c>
      <c r="AB39" s="241">
        <f t="shared" si="23"/>
        <v>-11</v>
      </c>
    </row>
    <row r="40" spans="1:34">
      <c r="A40" s="7">
        <v>2</v>
      </c>
      <c r="B40" s="195">
        <f t="shared" ref="B40:T40" si="24">B6-B23</f>
        <v>-60</v>
      </c>
      <c r="C40" s="196">
        <f t="shared" si="24"/>
        <v>-18</v>
      </c>
      <c r="D40" s="203">
        <f t="shared" si="24"/>
        <v>-17</v>
      </c>
      <c r="E40" s="203">
        <f t="shared" si="19"/>
        <v>3</v>
      </c>
      <c r="F40" s="203">
        <f t="shared" si="19"/>
        <v>-3</v>
      </c>
      <c r="G40" s="203">
        <f t="shared" si="19"/>
        <v>2</v>
      </c>
      <c r="H40" s="204">
        <f t="shared" si="24"/>
        <v>-3</v>
      </c>
      <c r="I40" s="205">
        <f t="shared" si="24"/>
        <v>-42</v>
      </c>
      <c r="J40" s="206">
        <f t="shared" si="24"/>
        <v>-9</v>
      </c>
      <c r="K40" s="206">
        <f t="shared" si="24"/>
        <v>-7</v>
      </c>
      <c r="L40" s="206">
        <f t="shared" si="24"/>
        <v>-5</v>
      </c>
      <c r="M40" s="206">
        <f t="shared" si="24"/>
        <v>0</v>
      </c>
      <c r="N40" s="207">
        <f t="shared" si="24"/>
        <v>-4</v>
      </c>
      <c r="O40" s="207">
        <f t="shared" si="24"/>
        <v>-3</v>
      </c>
      <c r="P40" s="207">
        <f t="shared" si="24"/>
        <v>0</v>
      </c>
      <c r="Q40" s="207">
        <f t="shared" si="20"/>
        <v>-6</v>
      </c>
      <c r="R40" s="207">
        <f t="shared" si="24"/>
        <v>2</v>
      </c>
      <c r="S40" s="208">
        <f t="shared" si="24"/>
        <v>-10</v>
      </c>
      <c r="T40" s="278">
        <f t="shared" si="24"/>
        <v>6</v>
      </c>
      <c r="U40" s="278">
        <f t="shared" si="22"/>
        <v>-4</v>
      </c>
      <c r="V40" s="242">
        <f t="shared" si="23"/>
        <v>-3</v>
      </c>
      <c r="W40" s="243">
        <f t="shared" si="23"/>
        <v>-2</v>
      </c>
      <c r="X40" s="258">
        <f t="shared" si="23"/>
        <v>-1</v>
      </c>
      <c r="Y40" s="258">
        <f t="shared" si="23"/>
        <v>-6</v>
      </c>
      <c r="Z40" s="258">
        <f t="shared" si="23"/>
        <v>-5</v>
      </c>
      <c r="AA40" s="244">
        <f t="shared" si="23"/>
        <v>-12</v>
      </c>
      <c r="AB40" s="245">
        <f t="shared" si="23"/>
        <v>-17</v>
      </c>
    </row>
    <row r="41" spans="1:34">
      <c r="A41" s="7">
        <v>3</v>
      </c>
      <c r="B41" s="195">
        <f t="shared" ref="B41:T41" si="25">B7-B24</f>
        <v>-95</v>
      </c>
      <c r="C41" s="196">
        <f t="shared" si="25"/>
        <v>-13</v>
      </c>
      <c r="D41" s="203">
        <f t="shared" si="25"/>
        <v>7</v>
      </c>
      <c r="E41" s="203">
        <f t="shared" si="19"/>
        <v>7</v>
      </c>
      <c r="F41" s="203">
        <f t="shared" si="19"/>
        <v>-11</v>
      </c>
      <c r="G41" s="203">
        <f t="shared" si="19"/>
        <v>-13</v>
      </c>
      <c r="H41" s="204">
        <f t="shared" si="25"/>
        <v>-3</v>
      </c>
      <c r="I41" s="205">
        <f t="shared" si="25"/>
        <v>-82</v>
      </c>
      <c r="J41" s="206">
        <f t="shared" si="25"/>
        <v>-37</v>
      </c>
      <c r="K41" s="206">
        <f t="shared" si="25"/>
        <v>-31</v>
      </c>
      <c r="L41" s="206">
        <f t="shared" si="25"/>
        <v>-2</v>
      </c>
      <c r="M41" s="206">
        <f t="shared" si="25"/>
        <v>-14</v>
      </c>
      <c r="N41" s="207">
        <f t="shared" si="25"/>
        <v>-8</v>
      </c>
      <c r="O41" s="207">
        <f t="shared" si="25"/>
        <v>1</v>
      </c>
      <c r="P41" s="207">
        <f t="shared" si="25"/>
        <v>2</v>
      </c>
      <c r="Q41" s="207">
        <f t="shared" si="20"/>
        <v>0</v>
      </c>
      <c r="R41" s="207">
        <f t="shared" si="25"/>
        <v>6</v>
      </c>
      <c r="S41" s="208">
        <f t="shared" si="25"/>
        <v>1</v>
      </c>
      <c r="T41" s="278">
        <f t="shared" si="25"/>
        <v>6</v>
      </c>
      <c r="U41" s="278">
        <f t="shared" si="22"/>
        <v>0</v>
      </c>
      <c r="V41" s="242">
        <f t="shared" si="23"/>
        <v>-1</v>
      </c>
      <c r="W41" s="243">
        <f t="shared" si="23"/>
        <v>4</v>
      </c>
      <c r="X41" s="258">
        <f t="shared" si="23"/>
        <v>0</v>
      </c>
      <c r="Y41" s="258">
        <f t="shared" si="23"/>
        <v>1</v>
      </c>
      <c r="Z41" s="258">
        <f t="shared" si="23"/>
        <v>3</v>
      </c>
      <c r="AA41" s="244">
        <f t="shared" si="23"/>
        <v>4</v>
      </c>
      <c r="AB41" s="245">
        <f t="shared" si="23"/>
        <v>7</v>
      </c>
    </row>
    <row r="42" spans="1:34">
      <c r="A42" s="7">
        <v>4</v>
      </c>
      <c r="B42" s="195">
        <f t="shared" ref="B42:T42" si="26">B8-B25</f>
        <v>93</v>
      </c>
      <c r="C42" s="196">
        <f t="shared" si="26"/>
        <v>27</v>
      </c>
      <c r="D42" s="203">
        <f t="shared" si="26"/>
        <v>12</v>
      </c>
      <c r="E42" s="203">
        <f t="shared" si="19"/>
        <v>9</v>
      </c>
      <c r="F42" s="203">
        <f t="shared" si="19"/>
        <v>-7</v>
      </c>
      <c r="G42" s="203">
        <f t="shared" si="19"/>
        <v>-2</v>
      </c>
      <c r="H42" s="204">
        <f t="shared" si="26"/>
        <v>15</v>
      </c>
      <c r="I42" s="205">
        <f t="shared" si="26"/>
        <v>66</v>
      </c>
      <c r="J42" s="206">
        <f t="shared" si="26"/>
        <v>7</v>
      </c>
      <c r="K42" s="206">
        <f t="shared" si="26"/>
        <v>12</v>
      </c>
      <c r="L42" s="206">
        <f t="shared" si="26"/>
        <v>-5</v>
      </c>
      <c r="M42" s="206">
        <f t="shared" si="26"/>
        <v>0</v>
      </c>
      <c r="N42" s="207">
        <f t="shared" si="26"/>
        <v>-3</v>
      </c>
      <c r="O42" s="207">
        <f t="shared" si="26"/>
        <v>5</v>
      </c>
      <c r="P42" s="207">
        <f t="shared" si="26"/>
        <v>5</v>
      </c>
      <c r="Q42" s="207">
        <f t="shared" si="20"/>
        <v>3</v>
      </c>
      <c r="R42" s="207">
        <f t="shared" si="26"/>
        <v>4</v>
      </c>
      <c r="S42" s="208">
        <f t="shared" si="26"/>
        <v>38</v>
      </c>
      <c r="T42" s="278">
        <f t="shared" si="26"/>
        <v>0</v>
      </c>
      <c r="U42" s="278">
        <f t="shared" si="22"/>
        <v>4</v>
      </c>
      <c r="V42" s="242">
        <f t="shared" si="23"/>
        <v>3</v>
      </c>
      <c r="W42" s="243">
        <f t="shared" si="23"/>
        <v>-1</v>
      </c>
      <c r="X42" s="258">
        <f t="shared" si="23"/>
        <v>1</v>
      </c>
      <c r="Y42" s="258">
        <f t="shared" si="23"/>
        <v>6</v>
      </c>
      <c r="Z42" s="258">
        <f t="shared" si="23"/>
        <v>3</v>
      </c>
      <c r="AA42" s="244">
        <f t="shared" si="23"/>
        <v>10</v>
      </c>
      <c r="AB42" s="245">
        <f t="shared" si="23"/>
        <v>12</v>
      </c>
    </row>
    <row r="43" spans="1:34">
      <c r="A43" s="7">
        <v>5</v>
      </c>
      <c r="B43" s="195">
        <f t="shared" ref="B43:T43" si="27">B9-B26</f>
        <v>9</v>
      </c>
      <c r="C43" s="196">
        <f t="shared" si="27"/>
        <v>0</v>
      </c>
      <c r="D43" s="203">
        <f t="shared" si="27"/>
        <v>2</v>
      </c>
      <c r="E43" s="203">
        <f t="shared" si="19"/>
        <v>2</v>
      </c>
      <c r="F43" s="203">
        <f t="shared" si="19"/>
        <v>-1</v>
      </c>
      <c r="G43" s="203">
        <f t="shared" si="19"/>
        <v>3</v>
      </c>
      <c r="H43" s="204">
        <f t="shared" si="27"/>
        <v>-6</v>
      </c>
      <c r="I43" s="205">
        <f t="shared" si="27"/>
        <v>9</v>
      </c>
      <c r="J43" s="209">
        <f t="shared" si="27"/>
        <v>-1</v>
      </c>
      <c r="K43" s="209">
        <f t="shared" si="27"/>
        <v>-3</v>
      </c>
      <c r="L43" s="209">
        <f t="shared" si="27"/>
        <v>3</v>
      </c>
      <c r="M43" s="209">
        <f t="shared" si="27"/>
        <v>2</v>
      </c>
      <c r="N43" s="210">
        <f t="shared" si="27"/>
        <v>0</v>
      </c>
      <c r="O43" s="210">
        <f t="shared" si="27"/>
        <v>2</v>
      </c>
      <c r="P43" s="210">
        <f t="shared" si="27"/>
        <v>2</v>
      </c>
      <c r="Q43" s="210">
        <f t="shared" si="20"/>
        <v>1</v>
      </c>
      <c r="R43" s="210">
        <f t="shared" si="27"/>
        <v>1</v>
      </c>
      <c r="S43" s="211">
        <f t="shared" si="27"/>
        <v>2</v>
      </c>
      <c r="T43" s="278">
        <f t="shared" si="27"/>
        <v>2</v>
      </c>
      <c r="U43" s="278">
        <f t="shared" si="22"/>
        <v>-1</v>
      </c>
      <c r="V43" s="246">
        <f t="shared" si="23"/>
        <v>-1</v>
      </c>
      <c r="W43" s="247">
        <f t="shared" si="23"/>
        <v>10</v>
      </c>
      <c r="X43" s="259">
        <f t="shared" si="23"/>
        <v>0</v>
      </c>
      <c r="Y43" s="259">
        <f t="shared" si="23"/>
        <v>-6</v>
      </c>
      <c r="Z43" s="259">
        <f t="shared" si="23"/>
        <v>-1</v>
      </c>
      <c r="AA43" s="248">
        <f t="shared" si="23"/>
        <v>-7</v>
      </c>
      <c r="AB43" s="245">
        <f t="shared" si="23"/>
        <v>2</v>
      </c>
    </row>
    <row r="44" spans="1:34">
      <c r="A44" s="7">
        <v>6</v>
      </c>
      <c r="B44" s="195">
        <f t="shared" ref="B44:T44" si="28">B10-B27</f>
        <v>53</v>
      </c>
      <c r="C44" s="196">
        <f t="shared" si="28"/>
        <v>22</v>
      </c>
      <c r="D44" s="203">
        <f t="shared" si="28"/>
        <v>27</v>
      </c>
      <c r="E44" s="203">
        <f t="shared" si="19"/>
        <v>2</v>
      </c>
      <c r="F44" s="203">
        <f t="shared" si="19"/>
        <v>-4</v>
      </c>
      <c r="G44" s="203">
        <f t="shared" si="19"/>
        <v>-4</v>
      </c>
      <c r="H44" s="204">
        <f t="shared" si="28"/>
        <v>1</v>
      </c>
      <c r="I44" s="205">
        <f t="shared" si="28"/>
        <v>31</v>
      </c>
      <c r="J44" s="209">
        <f t="shared" si="28"/>
        <v>2</v>
      </c>
      <c r="K44" s="209">
        <f t="shared" si="28"/>
        <v>1</v>
      </c>
      <c r="L44" s="209">
        <f t="shared" si="28"/>
        <v>-1</v>
      </c>
      <c r="M44" s="209">
        <f t="shared" si="28"/>
        <v>6</v>
      </c>
      <c r="N44" s="210">
        <f t="shared" si="28"/>
        <v>8</v>
      </c>
      <c r="O44" s="210">
        <f t="shared" si="28"/>
        <v>-3</v>
      </c>
      <c r="P44" s="210">
        <f t="shared" si="28"/>
        <v>5</v>
      </c>
      <c r="Q44" s="210">
        <f t="shared" si="20"/>
        <v>0</v>
      </c>
      <c r="R44" s="210">
        <f t="shared" si="28"/>
        <v>8</v>
      </c>
      <c r="S44" s="211">
        <f t="shared" si="28"/>
        <v>5</v>
      </c>
      <c r="T44" s="278">
        <f t="shared" si="28"/>
        <v>-2</v>
      </c>
      <c r="U44" s="278">
        <f t="shared" si="22"/>
        <v>10</v>
      </c>
      <c r="V44" s="246">
        <f t="shared" si="23"/>
        <v>5</v>
      </c>
      <c r="W44" s="247">
        <f t="shared" si="23"/>
        <v>-3</v>
      </c>
      <c r="X44" s="259">
        <f t="shared" si="23"/>
        <v>6</v>
      </c>
      <c r="Y44" s="259">
        <f t="shared" si="23"/>
        <v>19</v>
      </c>
      <c r="Z44" s="259">
        <f t="shared" si="23"/>
        <v>0</v>
      </c>
      <c r="AA44" s="248">
        <f t="shared" si="23"/>
        <v>25</v>
      </c>
      <c r="AB44" s="245">
        <f t="shared" si="23"/>
        <v>27</v>
      </c>
    </row>
    <row r="45" spans="1:34">
      <c r="A45" s="7">
        <v>7</v>
      </c>
      <c r="B45" s="195">
        <f t="shared" ref="B45:T45" si="29">B11-B28</f>
        <v>-7</v>
      </c>
      <c r="C45" s="196">
        <f t="shared" si="29"/>
        <v>-16</v>
      </c>
      <c r="D45" s="203">
        <f t="shared" si="29"/>
        <v>-27</v>
      </c>
      <c r="E45" s="203">
        <f t="shared" si="19"/>
        <v>-1</v>
      </c>
      <c r="F45" s="203">
        <f t="shared" si="19"/>
        <v>2</v>
      </c>
      <c r="G45" s="203">
        <f t="shared" si="19"/>
        <v>5</v>
      </c>
      <c r="H45" s="204">
        <f t="shared" si="29"/>
        <v>5</v>
      </c>
      <c r="I45" s="205">
        <f t="shared" si="29"/>
        <v>9</v>
      </c>
      <c r="J45" s="209">
        <f t="shared" si="29"/>
        <v>-1</v>
      </c>
      <c r="K45" s="209">
        <f t="shared" si="29"/>
        <v>2</v>
      </c>
      <c r="L45" s="209">
        <f t="shared" si="29"/>
        <v>2</v>
      </c>
      <c r="M45" s="209">
        <f t="shared" si="29"/>
        <v>-4</v>
      </c>
      <c r="N45" s="210">
        <f t="shared" si="29"/>
        <v>4</v>
      </c>
      <c r="O45" s="210">
        <f t="shared" si="29"/>
        <v>-2</v>
      </c>
      <c r="P45" s="210">
        <f t="shared" si="29"/>
        <v>-1</v>
      </c>
      <c r="Q45" s="210">
        <f t="shared" si="20"/>
        <v>-1</v>
      </c>
      <c r="R45" s="210">
        <f t="shared" si="29"/>
        <v>6</v>
      </c>
      <c r="S45" s="211">
        <f t="shared" si="29"/>
        <v>4</v>
      </c>
      <c r="T45" s="278">
        <f t="shared" si="29"/>
        <v>10</v>
      </c>
      <c r="U45" s="278">
        <f t="shared" si="22"/>
        <v>-4</v>
      </c>
      <c r="V45" s="246">
        <f t="shared" si="23"/>
        <v>-4</v>
      </c>
      <c r="W45" s="247">
        <f t="shared" si="23"/>
        <v>-21</v>
      </c>
      <c r="X45" s="259">
        <f t="shared" si="23"/>
        <v>4</v>
      </c>
      <c r="Y45" s="259">
        <f t="shared" si="23"/>
        <v>3</v>
      </c>
      <c r="Z45" s="259">
        <f t="shared" si="23"/>
        <v>-9</v>
      </c>
      <c r="AA45" s="248">
        <f t="shared" si="23"/>
        <v>-2</v>
      </c>
      <c r="AB45" s="245">
        <f t="shared" si="23"/>
        <v>-27</v>
      </c>
    </row>
    <row r="46" spans="1:34">
      <c r="A46" s="7">
        <v>8</v>
      </c>
      <c r="B46" s="195">
        <f t="shared" ref="B46:T46" si="30">B12-B29</f>
        <v>-6</v>
      </c>
      <c r="C46" s="196">
        <f t="shared" si="30"/>
        <v>-10</v>
      </c>
      <c r="D46" s="203">
        <f t="shared" si="30"/>
        <v>-3</v>
      </c>
      <c r="E46" s="203">
        <f t="shared" si="19"/>
        <v>-1</v>
      </c>
      <c r="F46" s="203">
        <f t="shared" si="19"/>
        <v>-8</v>
      </c>
      <c r="G46" s="203">
        <f t="shared" si="19"/>
        <v>-6</v>
      </c>
      <c r="H46" s="204">
        <f t="shared" si="30"/>
        <v>8</v>
      </c>
      <c r="I46" s="205">
        <f t="shared" si="30"/>
        <v>4</v>
      </c>
      <c r="J46" s="209">
        <f t="shared" si="30"/>
        <v>-4</v>
      </c>
      <c r="K46" s="209">
        <f t="shared" si="30"/>
        <v>2</v>
      </c>
      <c r="L46" s="209">
        <f t="shared" si="30"/>
        <v>-1</v>
      </c>
      <c r="M46" s="209">
        <f t="shared" si="30"/>
        <v>-4</v>
      </c>
      <c r="N46" s="210">
        <f t="shared" si="30"/>
        <v>3</v>
      </c>
      <c r="O46" s="210">
        <f t="shared" si="30"/>
        <v>-3</v>
      </c>
      <c r="P46" s="210">
        <f t="shared" si="30"/>
        <v>3</v>
      </c>
      <c r="Q46" s="210">
        <f t="shared" si="20"/>
        <v>-1</v>
      </c>
      <c r="R46" s="210">
        <f t="shared" si="30"/>
        <v>-4</v>
      </c>
      <c r="S46" s="211">
        <f t="shared" si="30"/>
        <v>13</v>
      </c>
      <c r="T46" s="278">
        <f t="shared" si="30"/>
        <v>1</v>
      </c>
      <c r="U46" s="278">
        <f t="shared" si="22"/>
        <v>-5</v>
      </c>
      <c r="V46" s="246">
        <f t="shared" si="23"/>
        <v>-5</v>
      </c>
      <c r="W46" s="247">
        <f t="shared" si="23"/>
        <v>6</v>
      </c>
      <c r="X46" s="259">
        <f t="shared" si="23"/>
        <v>1</v>
      </c>
      <c r="Y46" s="259">
        <f t="shared" si="23"/>
        <v>-6</v>
      </c>
      <c r="Z46" s="259">
        <f t="shared" si="23"/>
        <v>1</v>
      </c>
      <c r="AA46" s="248">
        <f t="shared" si="23"/>
        <v>-4</v>
      </c>
      <c r="AB46" s="245">
        <f t="shared" si="23"/>
        <v>-3</v>
      </c>
    </row>
    <row r="47" spans="1:34">
      <c r="A47" s="7">
        <v>9</v>
      </c>
      <c r="B47" s="195">
        <f t="shared" ref="B47:T47" si="31">B13-B30</f>
        <v>-50</v>
      </c>
      <c r="C47" s="196">
        <f t="shared" si="31"/>
        <v>-24</v>
      </c>
      <c r="D47" s="203">
        <f t="shared" si="31"/>
        <v>-19</v>
      </c>
      <c r="E47" s="203">
        <f t="shared" si="19"/>
        <v>-1</v>
      </c>
      <c r="F47" s="203">
        <f t="shared" si="19"/>
        <v>2</v>
      </c>
      <c r="G47" s="203">
        <f t="shared" si="19"/>
        <v>-3</v>
      </c>
      <c r="H47" s="204">
        <f t="shared" si="31"/>
        <v>-3</v>
      </c>
      <c r="I47" s="205">
        <f t="shared" si="31"/>
        <v>-26</v>
      </c>
      <c r="J47" s="209">
        <f t="shared" si="31"/>
        <v>-2</v>
      </c>
      <c r="K47" s="209">
        <f t="shared" si="31"/>
        <v>-2</v>
      </c>
      <c r="L47" s="209">
        <f t="shared" si="31"/>
        <v>5</v>
      </c>
      <c r="M47" s="209">
        <f t="shared" si="31"/>
        <v>-4</v>
      </c>
      <c r="N47" s="210">
        <f t="shared" si="31"/>
        <v>1</v>
      </c>
      <c r="O47" s="210">
        <f t="shared" si="31"/>
        <v>-3</v>
      </c>
      <c r="P47" s="210">
        <f t="shared" si="31"/>
        <v>-1</v>
      </c>
      <c r="Q47" s="210">
        <f t="shared" si="20"/>
        <v>-2</v>
      </c>
      <c r="R47" s="210">
        <f t="shared" si="31"/>
        <v>-4</v>
      </c>
      <c r="S47" s="211">
        <f t="shared" si="31"/>
        <v>-14</v>
      </c>
      <c r="T47" s="278">
        <f t="shared" si="31"/>
        <v>0</v>
      </c>
      <c r="U47" s="278">
        <f t="shared" si="22"/>
        <v>-4</v>
      </c>
      <c r="V47" s="246">
        <f t="shared" si="23"/>
        <v>4</v>
      </c>
      <c r="W47" s="247">
        <f t="shared" si="23"/>
        <v>-24</v>
      </c>
      <c r="X47" s="259">
        <f t="shared" si="23"/>
        <v>-2</v>
      </c>
      <c r="Y47" s="259">
        <f t="shared" si="23"/>
        <v>0</v>
      </c>
      <c r="Z47" s="259">
        <f t="shared" si="23"/>
        <v>3</v>
      </c>
      <c r="AA47" s="248">
        <f t="shared" si="23"/>
        <v>1</v>
      </c>
      <c r="AB47" s="245">
        <f t="shared" si="23"/>
        <v>-19</v>
      </c>
    </row>
    <row r="48" spans="1:34">
      <c r="A48" s="7">
        <v>10</v>
      </c>
      <c r="B48" s="195">
        <f t="shared" ref="B48:T48" si="32">B14-B31</f>
        <v>-18</v>
      </c>
      <c r="C48" s="196">
        <f t="shared" si="32"/>
        <v>3</v>
      </c>
      <c r="D48" s="203">
        <f t="shared" si="32"/>
        <v>11</v>
      </c>
      <c r="E48" s="203">
        <f t="shared" si="19"/>
        <v>4</v>
      </c>
      <c r="F48" s="203">
        <f t="shared" si="19"/>
        <v>-1</v>
      </c>
      <c r="G48" s="203">
        <f t="shared" si="19"/>
        <v>-4</v>
      </c>
      <c r="H48" s="204">
        <f t="shared" si="32"/>
        <v>-7</v>
      </c>
      <c r="I48" s="205">
        <f t="shared" si="32"/>
        <v>-21</v>
      </c>
      <c r="J48" s="206">
        <f t="shared" si="32"/>
        <v>-2</v>
      </c>
      <c r="K48" s="206">
        <f t="shared" si="32"/>
        <v>-1</v>
      </c>
      <c r="L48" s="206">
        <f t="shared" si="32"/>
        <v>0</v>
      </c>
      <c r="M48" s="206">
        <f t="shared" si="32"/>
        <v>1</v>
      </c>
      <c r="N48" s="207">
        <f t="shared" si="32"/>
        <v>-5</v>
      </c>
      <c r="O48" s="207">
        <f t="shared" si="32"/>
        <v>-8</v>
      </c>
      <c r="P48" s="207">
        <f t="shared" si="32"/>
        <v>-1</v>
      </c>
      <c r="Q48" s="207">
        <f t="shared" si="20"/>
        <v>0</v>
      </c>
      <c r="R48" s="207">
        <f t="shared" si="32"/>
        <v>-1</v>
      </c>
      <c r="S48" s="208">
        <f t="shared" si="32"/>
        <v>-4</v>
      </c>
      <c r="T48" s="278">
        <f t="shared" si="32"/>
        <v>0</v>
      </c>
      <c r="U48" s="278">
        <f t="shared" si="22"/>
        <v>-1</v>
      </c>
      <c r="V48" s="246">
        <f t="shared" si="23"/>
        <v>0</v>
      </c>
      <c r="W48" s="247">
        <f t="shared" si="23"/>
        <v>10</v>
      </c>
      <c r="X48" s="259">
        <f t="shared" si="23"/>
        <v>-1</v>
      </c>
      <c r="Y48" s="259">
        <f t="shared" si="23"/>
        <v>1</v>
      </c>
      <c r="Z48" s="259">
        <f t="shared" si="23"/>
        <v>1</v>
      </c>
      <c r="AA48" s="248">
        <f t="shared" si="23"/>
        <v>1</v>
      </c>
      <c r="AB48" s="245">
        <f t="shared" si="23"/>
        <v>11</v>
      </c>
    </row>
    <row r="49" spans="1:28">
      <c r="A49" s="7">
        <v>11</v>
      </c>
      <c r="B49" s="195">
        <f t="shared" ref="B49:T49" si="33">B15-B32</f>
        <v>34</v>
      </c>
      <c r="C49" s="196">
        <f t="shared" si="33"/>
        <v>28</v>
      </c>
      <c r="D49" s="203">
        <f t="shared" si="33"/>
        <v>38</v>
      </c>
      <c r="E49" s="203">
        <f t="shared" si="19"/>
        <v>-1</v>
      </c>
      <c r="F49" s="203">
        <f t="shared" si="19"/>
        <v>-5</v>
      </c>
      <c r="G49" s="203">
        <f t="shared" si="19"/>
        <v>1</v>
      </c>
      <c r="H49" s="204">
        <f t="shared" si="33"/>
        <v>-5</v>
      </c>
      <c r="I49" s="205">
        <f t="shared" si="33"/>
        <v>6</v>
      </c>
      <c r="J49" s="212">
        <f t="shared" si="33"/>
        <v>6</v>
      </c>
      <c r="K49" s="212">
        <f t="shared" si="33"/>
        <v>10</v>
      </c>
      <c r="L49" s="212">
        <f t="shared" si="33"/>
        <v>-2</v>
      </c>
      <c r="M49" s="212">
        <f t="shared" si="33"/>
        <v>-2</v>
      </c>
      <c r="N49" s="213">
        <f t="shared" si="33"/>
        <v>1</v>
      </c>
      <c r="O49" s="213">
        <f t="shared" si="33"/>
        <v>-5</v>
      </c>
      <c r="P49" s="213">
        <f t="shared" si="33"/>
        <v>4</v>
      </c>
      <c r="Q49" s="213">
        <f t="shared" si="20"/>
        <v>2</v>
      </c>
      <c r="R49" s="213">
        <f t="shared" si="33"/>
        <v>-3</v>
      </c>
      <c r="S49" s="214">
        <f t="shared" si="33"/>
        <v>-5</v>
      </c>
      <c r="T49" s="278">
        <f t="shared" si="33"/>
        <v>1</v>
      </c>
      <c r="U49" s="278">
        <f t="shared" si="22"/>
        <v>-4</v>
      </c>
      <c r="V49" s="246">
        <f t="shared" si="23"/>
        <v>1</v>
      </c>
      <c r="W49" s="247">
        <f t="shared" si="23"/>
        <v>29</v>
      </c>
      <c r="X49" s="259">
        <f t="shared" si="23"/>
        <v>4</v>
      </c>
      <c r="Y49" s="259">
        <f t="shared" si="23"/>
        <v>1</v>
      </c>
      <c r="Z49" s="259">
        <f t="shared" si="23"/>
        <v>3</v>
      </c>
      <c r="AA49" s="248">
        <f t="shared" si="23"/>
        <v>8</v>
      </c>
      <c r="AB49" s="245">
        <f t="shared" si="23"/>
        <v>38</v>
      </c>
    </row>
    <row r="50" spans="1:28">
      <c r="A50" s="6">
        <v>12</v>
      </c>
      <c r="B50" s="215">
        <f t="shared" ref="B50:T50" si="34">B16-B33</f>
        <v>30</v>
      </c>
      <c r="C50" s="216">
        <f t="shared" si="34"/>
        <v>21</v>
      </c>
      <c r="D50" s="217">
        <f t="shared" si="34"/>
        <v>15</v>
      </c>
      <c r="E50" s="217">
        <f t="shared" si="19"/>
        <v>-1</v>
      </c>
      <c r="F50" s="217">
        <f t="shared" si="19"/>
        <v>-5</v>
      </c>
      <c r="G50" s="217">
        <f t="shared" si="19"/>
        <v>5</v>
      </c>
      <c r="H50" s="218">
        <f t="shared" si="34"/>
        <v>7</v>
      </c>
      <c r="I50" s="219">
        <f t="shared" si="34"/>
        <v>9</v>
      </c>
      <c r="J50" s="220">
        <f t="shared" si="34"/>
        <v>-1</v>
      </c>
      <c r="K50" s="220">
        <f t="shared" si="34"/>
        <v>6</v>
      </c>
      <c r="L50" s="220">
        <f t="shared" si="34"/>
        <v>-2</v>
      </c>
      <c r="M50" s="220">
        <f t="shared" si="34"/>
        <v>-9</v>
      </c>
      <c r="N50" s="221">
        <f t="shared" si="34"/>
        <v>-1</v>
      </c>
      <c r="O50" s="221">
        <f t="shared" si="34"/>
        <v>0</v>
      </c>
      <c r="P50" s="221">
        <f t="shared" si="34"/>
        <v>4</v>
      </c>
      <c r="Q50" s="221">
        <f t="shared" si="20"/>
        <v>-4</v>
      </c>
      <c r="R50" s="221">
        <f t="shared" si="34"/>
        <v>11</v>
      </c>
      <c r="S50" s="222">
        <f t="shared" si="34"/>
        <v>5</v>
      </c>
      <c r="T50" s="278">
        <f t="shared" si="34"/>
        <v>6</v>
      </c>
      <c r="U50" s="278">
        <f t="shared" si="22"/>
        <v>5</v>
      </c>
      <c r="V50" s="249">
        <f t="shared" si="23"/>
        <v>4</v>
      </c>
      <c r="W50" s="250">
        <f t="shared" si="23"/>
        <v>5</v>
      </c>
      <c r="X50" s="260">
        <f t="shared" si="23"/>
        <v>7</v>
      </c>
      <c r="Y50" s="260">
        <f t="shared" si="23"/>
        <v>6</v>
      </c>
      <c r="Z50" s="260">
        <f t="shared" si="23"/>
        <v>-7</v>
      </c>
      <c r="AA50" s="251">
        <f t="shared" si="23"/>
        <v>6</v>
      </c>
      <c r="AB50" s="252">
        <f t="shared" si="23"/>
        <v>15</v>
      </c>
    </row>
    <row r="51" spans="1:28" ht="15.75" thickBot="1">
      <c r="A51" s="223"/>
      <c r="B51" s="224">
        <f>C51+I51</f>
        <v>-13</v>
      </c>
      <c r="C51" s="225">
        <f t="shared" ref="C51:M51" si="35">SUM(C39:C50)</f>
        <v>-12</v>
      </c>
      <c r="D51" s="225">
        <f t="shared" si="35"/>
        <v>35</v>
      </c>
      <c r="E51" s="225">
        <f>SUM(E39:E50)</f>
        <v>18</v>
      </c>
      <c r="F51" s="225">
        <f>SUM(F39:F50)</f>
        <v>-40</v>
      </c>
      <c r="G51" s="225">
        <f>SUM(G39:G50)</f>
        <v>-23</v>
      </c>
      <c r="H51" s="225">
        <f t="shared" si="35"/>
        <v>-2</v>
      </c>
      <c r="I51" s="226">
        <f t="shared" si="35"/>
        <v>-1</v>
      </c>
      <c r="J51" s="227">
        <f t="shared" si="35"/>
        <v>-33</v>
      </c>
      <c r="K51" s="227">
        <f t="shared" si="35"/>
        <v>-11</v>
      </c>
      <c r="L51" s="227">
        <f t="shared" si="35"/>
        <v>-7</v>
      </c>
      <c r="M51" s="227">
        <f t="shared" si="35"/>
        <v>-22</v>
      </c>
      <c r="N51" s="228">
        <f t="shared" ref="N51:S51" si="36">SUM(N39:N50)</f>
        <v>1</v>
      </c>
      <c r="O51" s="228">
        <f t="shared" si="36"/>
        <v>-19</v>
      </c>
      <c r="P51" s="228">
        <f t="shared" si="36"/>
        <v>31</v>
      </c>
      <c r="Q51" s="228">
        <f t="shared" si="36"/>
        <v>-10</v>
      </c>
      <c r="R51" s="228">
        <f t="shared" si="36"/>
        <v>29</v>
      </c>
      <c r="S51" s="229">
        <f t="shared" si="36"/>
        <v>40</v>
      </c>
      <c r="T51" s="278">
        <f t="shared" ref="T51" si="37">T17-T34</f>
        <v>34</v>
      </c>
      <c r="U51" s="278">
        <f t="shared" si="22"/>
        <v>-5</v>
      </c>
      <c r="V51" s="253">
        <f t="shared" si="23"/>
        <v>4</v>
      </c>
      <c r="W51" s="254">
        <f t="shared" si="23"/>
        <v>18</v>
      </c>
      <c r="X51" s="254">
        <f t="shared" si="23"/>
        <v>11</v>
      </c>
      <c r="Y51" s="254">
        <f t="shared" si="23"/>
        <v>22</v>
      </c>
      <c r="Z51" s="254">
        <f t="shared" si="23"/>
        <v>-20</v>
      </c>
      <c r="AA51" s="255">
        <f t="shared" si="23"/>
        <v>13</v>
      </c>
      <c r="AB51" s="256">
        <f t="shared" si="23"/>
        <v>35</v>
      </c>
    </row>
    <row r="52" spans="1:28">
      <c r="S52" s="2" t="s">
        <v>75</v>
      </c>
    </row>
    <row r="53" spans="1:28">
      <c r="S53" s="298" t="s">
        <v>74</v>
      </c>
    </row>
  </sheetData>
  <mergeCells count="18">
    <mergeCell ref="T3:T4"/>
    <mergeCell ref="T20:T21"/>
    <mergeCell ref="T37:T38"/>
    <mergeCell ref="C20:C21"/>
    <mergeCell ref="I20:I21"/>
    <mergeCell ref="A2:A4"/>
    <mergeCell ref="B3:B4"/>
    <mergeCell ref="C3:C4"/>
    <mergeCell ref="I3:I4"/>
    <mergeCell ref="B2:S2"/>
    <mergeCell ref="B20:B21"/>
    <mergeCell ref="A19:A21"/>
    <mergeCell ref="B19:S19"/>
    <mergeCell ref="A36:A38"/>
    <mergeCell ref="B36:S36"/>
    <mergeCell ref="B37:B38"/>
    <mergeCell ref="C37:C38"/>
    <mergeCell ref="I37:I38"/>
  </mergeCells>
  <phoneticPr fontId="6"/>
  <printOptions gridLinesSet="0"/>
  <pageMargins left="0.59055118110236227" right="0.39370078740157483" top="0.78740157480314965" bottom="0.98425196850393704" header="0.51181102362204722" footer="0.51181102362204722"/>
  <pageSetup paperSize="9" scale="45" orientation="landscape" horizontalDpi="300" r:id="rId1"/>
  <headerFooter alignWithMargins="0">
    <oddHeader>&amp;R&amp;"ＭＳ Ｐ明朝,標準"&amp;12&amp;A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3"/>
  <sheetViews>
    <sheetView zoomScale="80" zoomScaleNormal="80" workbookViewId="0">
      <pane xSplit="1" ySplit="4" topLeftCell="B5" activePane="bottomRight" state="frozen"/>
      <selection activeCell="I34" sqref="I34"/>
      <selection pane="topRight" activeCell="I34" sqref="I34"/>
      <selection pane="bottomLeft" activeCell="I34" sqref="I34"/>
      <selection pane="bottomRight"/>
    </sheetView>
  </sheetViews>
  <sheetFormatPr defaultRowHeight="15"/>
  <cols>
    <col min="1" max="1" width="8.25" style="1" customWidth="1"/>
    <col min="2" max="2" width="9" style="1"/>
    <col min="3" max="3" width="8.875" style="1" customWidth="1"/>
    <col min="4" max="8" width="8.375" style="1" customWidth="1"/>
    <col min="9" max="9" width="8.875" style="1" customWidth="1"/>
    <col min="10" max="19" width="8.375" style="1" customWidth="1"/>
    <col min="20" max="21" width="9" style="1"/>
    <col min="22" max="35" width="8.125" style="1" customWidth="1"/>
    <col min="36" max="16384" width="9" style="1"/>
  </cols>
  <sheetData>
    <row r="1" spans="1:28" s="4" customFormat="1" ht="24.75" customHeight="1" thickBot="1">
      <c r="A1" s="4" t="s">
        <v>13</v>
      </c>
      <c r="E1" s="4" t="s">
        <v>116</v>
      </c>
    </row>
    <row r="2" spans="1:28" s="5" customFormat="1">
      <c r="A2" s="559" t="s">
        <v>56</v>
      </c>
      <c r="B2" s="562" t="s">
        <v>24</v>
      </c>
      <c r="C2" s="563"/>
      <c r="D2" s="563"/>
      <c r="E2" s="563"/>
      <c r="F2" s="563"/>
      <c r="G2" s="563"/>
      <c r="H2" s="563"/>
      <c r="I2" s="563"/>
      <c r="J2" s="563"/>
      <c r="K2" s="563"/>
      <c r="L2" s="563"/>
      <c r="M2" s="563"/>
      <c r="N2" s="564"/>
      <c r="O2" s="564"/>
      <c r="P2" s="564"/>
      <c r="Q2" s="564"/>
      <c r="R2" s="564"/>
      <c r="S2" s="565"/>
      <c r="T2" s="5" t="s">
        <v>72</v>
      </c>
      <c r="V2" s="5" t="s">
        <v>58</v>
      </c>
    </row>
    <row r="3" spans="1:28" s="5" customFormat="1" ht="15.75" thickBot="1">
      <c r="A3" s="560"/>
      <c r="B3" s="566" t="s">
        <v>25</v>
      </c>
      <c r="C3" s="568" t="s">
        <v>26</v>
      </c>
      <c r="D3" s="265"/>
      <c r="E3" s="265"/>
      <c r="F3" s="265"/>
      <c r="G3" s="265"/>
      <c r="H3" s="265"/>
      <c r="I3" s="570" t="s">
        <v>27</v>
      </c>
      <c r="J3" s="265"/>
      <c r="K3" s="265"/>
      <c r="L3" s="265"/>
      <c r="M3" s="265"/>
      <c r="N3" s="265"/>
      <c r="O3" s="265"/>
      <c r="P3" s="265"/>
      <c r="Q3" s="265"/>
      <c r="R3" s="265"/>
      <c r="S3" s="14"/>
      <c r="T3" s="585" t="s">
        <v>71</v>
      </c>
      <c r="V3" s="5" t="s">
        <v>57</v>
      </c>
    </row>
    <row r="4" spans="1:28" s="5" customFormat="1">
      <c r="A4" s="561"/>
      <c r="B4" s="567"/>
      <c r="C4" s="569"/>
      <c r="D4" s="49" t="s">
        <v>5</v>
      </c>
      <c r="E4" s="50" t="s">
        <v>67</v>
      </c>
      <c r="F4" s="50" t="s">
        <v>68</v>
      </c>
      <c r="G4" s="50" t="s">
        <v>69</v>
      </c>
      <c r="H4" s="16" t="s">
        <v>28</v>
      </c>
      <c r="I4" s="571"/>
      <c r="J4" s="15" t="s">
        <v>29</v>
      </c>
      <c r="K4" s="15" t="s">
        <v>30</v>
      </c>
      <c r="L4" s="15" t="s">
        <v>31</v>
      </c>
      <c r="M4" s="15" t="s">
        <v>32</v>
      </c>
      <c r="N4" s="16" t="s">
        <v>49</v>
      </c>
      <c r="O4" s="16" t="s">
        <v>50</v>
      </c>
      <c r="P4" s="16" t="s">
        <v>51</v>
      </c>
      <c r="Q4" s="16" t="s">
        <v>66</v>
      </c>
      <c r="R4" s="16" t="s">
        <v>48</v>
      </c>
      <c r="S4" s="17" t="s">
        <v>28</v>
      </c>
      <c r="T4" s="585"/>
      <c r="U4" s="273" t="s">
        <v>73</v>
      </c>
      <c r="V4" s="71" t="s">
        <v>43</v>
      </c>
      <c r="W4" s="72" t="s">
        <v>44</v>
      </c>
      <c r="X4" s="177" t="s">
        <v>53</v>
      </c>
      <c r="Y4" s="177" t="s">
        <v>52</v>
      </c>
      <c r="Z4" s="177" t="s">
        <v>54</v>
      </c>
      <c r="AA4" s="75" t="s">
        <v>45</v>
      </c>
      <c r="AB4" s="183" t="s">
        <v>55</v>
      </c>
    </row>
    <row r="5" spans="1:28" s="5" customFormat="1">
      <c r="A5" s="7">
        <v>1</v>
      </c>
      <c r="B5" s="20">
        <f>C5+I5</f>
        <v>137</v>
      </c>
      <c r="C5" s="21">
        <v>69</v>
      </c>
      <c r="D5" s="22">
        <v>59</v>
      </c>
      <c r="E5" s="23">
        <v>1</v>
      </c>
      <c r="F5" s="23">
        <v>1</v>
      </c>
      <c r="G5" s="23">
        <v>1</v>
      </c>
      <c r="H5" s="23">
        <f>C5-D5-E5-F5-G5</f>
        <v>7</v>
      </c>
      <c r="I5" s="24">
        <v>68</v>
      </c>
      <c r="J5" s="25">
        <v>13</v>
      </c>
      <c r="K5" s="25">
        <v>7</v>
      </c>
      <c r="L5" s="25">
        <v>4</v>
      </c>
      <c r="M5" s="25">
        <v>2</v>
      </c>
      <c r="N5" s="175">
        <v>2</v>
      </c>
      <c r="O5" s="175">
        <v>4</v>
      </c>
      <c r="P5" s="175">
        <v>1</v>
      </c>
      <c r="Q5" s="175">
        <v>1</v>
      </c>
      <c r="R5" s="175">
        <v>23</v>
      </c>
      <c r="S5" s="26">
        <f>I5-(J5+K5+L5+M5+N5+O5+P5+Q5+R5)</f>
        <v>11</v>
      </c>
      <c r="T5" s="279">
        <v>10</v>
      </c>
      <c r="U5" s="279">
        <f>R5-T5</f>
        <v>13</v>
      </c>
      <c r="V5" s="73">
        <v>12</v>
      </c>
      <c r="W5" s="74">
        <v>40</v>
      </c>
      <c r="X5" s="178">
        <v>3</v>
      </c>
      <c r="Y5" s="178">
        <v>2</v>
      </c>
      <c r="Z5" s="178">
        <v>2</v>
      </c>
      <c r="AA5" s="76">
        <f>SUM(X5:Z5)</f>
        <v>7</v>
      </c>
      <c r="AB5" s="80">
        <f>SUM(V5:Z5)</f>
        <v>59</v>
      </c>
    </row>
    <row r="6" spans="1:28" s="5" customFormat="1">
      <c r="A6" s="7">
        <v>2</v>
      </c>
      <c r="B6" s="27">
        <f t="shared" ref="B6:B16" si="0">C6+I6</f>
        <v>114</v>
      </c>
      <c r="C6" s="21">
        <v>55</v>
      </c>
      <c r="D6" s="28">
        <v>38</v>
      </c>
      <c r="E6" s="29">
        <v>1</v>
      </c>
      <c r="F6" s="29">
        <v>2</v>
      </c>
      <c r="G6" s="29">
        <v>2</v>
      </c>
      <c r="H6" s="23">
        <f t="shared" ref="H6:H16" si="1">C6-D6-E6-F6-G6</f>
        <v>12</v>
      </c>
      <c r="I6" s="30">
        <v>59</v>
      </c>
      <c r="J6" s="28">
        <v>16</v>
      </c>
      <c r="K6" s="28">
        <v>6</v>
      </c>
      <c r="L6" s="28">
        <v>3</v>
      </c>
      <c r="M6" s="28">
        <v>2</v>
      </c>
      <c r="N6" s="29">
        <v>3</v>
      </c>
      <c r="O6" s="29">
        <v>2</v>
      </c>
      <c r="P6" s="29">
        <v>2</v>
      </c>
      <c r="Q6" s="29">
        <v>6</v>
      </c>
      <c r="R6" s="29">
        <v>7</v>
      </c>
      <c r="S6" s="31">
        <f t="shared" ref="S6:S16" si="2">I6-(J6+K6+L6+M6+N6+O6+P6+Q6+R6)</f>
        <v>12</v>
      </c>
      <c r="T6" s="279">
        <v>3</v>
      </c>
      <c r="U6" s="279">
        <f t="shared" ref="U6:U17" si="3">R6-T6</f>
        <v>4</v>
      </c>
      <c r="V6" s="67">
        <v>8</v>
      </c>
      <c r="W6" s="68">
        <v>21</v>
      </c>
      <c r="X6" s="179">
        <v>4</v>
      </c>
      <c r="Y6" s="179">
        <v>1</v>
      </c>
      <c r="Z6" s="179">
        <v>4</v>
      </c>
      <c r="AA6" s="77">
        <f t="shared" ref="AA6:AA16" si="4">SUM(X6:Z6)</f>
        <v>9</v>
      </c>
      <c r="AB6" s="81">
        <f t="shared" ref="AB6:AB16" si="5">SUM(V6:Z6)</f>
        <v>38</v>
      </c>
    </row>
    <row r="7" spans="1:28" s="5" customFormat="1">
      <c r="A7" s="7">
        <v>3</v>
      </c>
      <c r="B7" s="27">
        <f t="shared" si="0"/>
        <v>436</v>
      </c>
      <c r="C7" s="21">
        <v>227</v>
      </c>
      <c r="D7" s="28">
        <v>87</v>
      </c>
      <c r="E7" s="29">
        <v>26</v>
      </c>
      <c r="F7" s="29">
        <v>19</v>
      </c>
      <c r="G7" s="29">
        <v>9</v>
      </c>
      <c r="H7" s="23">
        <f t="shared" si="1"/>
        <v>86</v>
      </c>
      <c r="I7" s="30">
        <v>209</v>
      </c>
      <c r="J7" s="28">
        <v>55</v>
      </c>
      <c r="K7" s="28">
        <v>18</v>
      </c>
      <c r="L7" s="28">
        <v>18</v>
      </c>
      <c r="M7" s="28">
        <v>11</v>
      </c>
      <c r="N7" s="29">
        <v>7</v>
      </c>
      <c r="O7" s="29">
        <v>9</v>
      </c>
      <c r="P7" s="29">
        <v>13</v>
      </c>
      <c r="Q7" s="29">
        <v>4</v>
      </c>
      <c r="R7" s="29">
        <v>25</v>
      </c>
      <c r="S7" s="31">
        <f t="shared" si="2"/>
        <v>49</v>
      </c>
      <c r="T7" s="279">
        <v>14</v>
      </c>
      <c r="U7" s="279">
        <f t="shared" si="3"/>
        <v>11</v>
      </c>
      <c r="V7" s="67">
        <v>25</v>
      </c>
      <c r="W7" s="68">
        <v>39</v>
      </c>
      <c r="X7" s="179">
        <v>3</v>
      </c>
      <c r="Y7" s="179">
        <v>13</v>
      </c>
      <c r="Z7" s="179">
        <v>7</v>
      </c>
      <c r="AA7" s="77">
        <f t="shared" si="4"/>
        <v>23</v>
      </c>
      <c r="AB7" s="81">
        <f t="shared" si="5"/>
        <v>87</v>
      </c>
    </row>
    <row r="8" spans="1:28" s="5" customFormat="1">
      <c r="A8" s="7">
        <v>4</v>
      </c>
      <c r="B8" s="27">
        <f t="shared" si="0"/>
        <v>267</v>
      </c>
      <c r="C8" s="21">
        <v>96</v>
      </c>
      <c r="D8" s="28">
        <v>55</v>
      </c>
      <c r="E8" s="29">
        <v>8</v>
      </c>
      <c r="F8" s="29">
        <v>8</v>
      </c>
      <c r="G8" s="29">
        <v>5</v>
      </c>
      <c r="H8" s="23">
        <f t="shared" si="1"/>
        <v>20</v>
      </c>
      <c r="I8" s="30">
        <v>171</v>
      </c>
      <c r="J8" s="28">
        <v>34</v>
      </c>
      <c r="K8" s="28">
        <v>18</v>
      </c>
      <c r="L8" s="28">
        <v>6</v>
      </c>
      <c r="M8" s="28">
        <v>25</v>
      </c>
      <c r="N8" s="29">
        <v>20</v>
      </c>
      <c r="O8" s="29">
        <v>4</v>
      </c>
      <c r="P8" s="29">
        <v>5</v>
      </c>
      <c r="Q8" s="29">
        <v>4</v>
      </c>
      <c r="R8" s="29">
        <v>11</v>
      </c>
      <c r="S8" s="31">
        <f t="shared" si="2"/>
        <v>44</v>
      </c>
      <c r="T8" s="279">
        <v>6</v>
      </c>
      <c r="U8" s="279">
        <f t="shared" si="3"/>
        <v>5</v>
      </c>
      <c r="V8" s="67">
        <v>7</v>
      </c>
      <c r="W8" s="68">
        <v>29</v>
      </c>
      <c r="X8" s="179">
        <v>5</v>
      </c>
      <c r="Y8" s="179">
        <v>9</v>
      </c>
      <c r="Z8" s="179">
        <v>5</v>
      </c>
      <c r="AA8" s="77">
        <f t="shared" si="4"/>
        <v>19</v>
      </c>
      <c r="AB8" s="81">
        <f t="shared" si="5"/>
        <v>55</v>
      </c>
    </row>
    <row r="9" spans="1:28" s="8" customFormat="1">
      <c r="A9" s="7">
        <v>5</v>
      </c>
      <c r="B9" s="27">
        <f t="shared" si="0"/>
        <v>139</v>
      </c>
      <c r="C9" s="21">
        <v>81</v>
      </c>
      <c r="D9" s="32">
        <v>43</v>
      </c>
      <c r="E9" s="33">
        <v>3</v>
      </c>
      <c r="F9" s="33">
        <v>4</v>
      </c>
      <c r="G9" s="33">
        <v>7</v>
      </c>
      <c r="H9" s="23">
        <f t="shared" si="1"/>
        <v>24</v>
      </c>
      <c r="I9" s="30">
        <v>58</v>
      </c>
      <c r="J9" s="32">
        <v>14</v>
      </c>
      <c r="K9" s="32">
        <v>7</v>
      </c>
      <c r="L9" s="32">
        <v>2</v>
      </c>
      <c r="M9" s="32">
        <v>3</v>
      </c>
      <c r="N9" s="33">
        <v>3</v>
      </c>
      <c r="O9" s="33">
        <v>3</v>
      </c>
      <c r="P9" s="33">
        <v>1</v>
      </c>
      <c r="Q9" s="33">
        <v>1</v>
      </c>
      <c r="R9" s="33">
        <v>7</v>
      </c>
      <c r="S9" s="34">
        <f t="shared" si="2"/>
        <v>17</v>
      </c>
      <c r="T9" s="280">
        <v>4</v>
      </c>
      <c r="U9" s="280">
        <f t="shared" si="3"/>
        <v>3</v>
      </c>
      <c r="V9" s="69">
        <v>7</v>
      </c>
      <c r="W9" s="70">
        <v>19</v>
      </c>
      <c r="X9" s="180">
        <v>2</v>
      </c>
      <c r="Y9" s="180">
        <v>12</v>
      </c>
      <c r="Z9" s="180">
        <v>3</v>
      </c>
      <c r="AA9" s="77">
        <f t="shared" si="4"/>
        <v>17</v>
      </c>
      <c r="AB9" s="81">
        <f t="shared" si="5"/>
        <v>43</v>
      </c>
    </row>
    <row r="10" spans="1:28" s="8" customFormat="1">
      <c r="A10" s="7">
        <v>6</v>
      </c>
      <c r="B10" s="27">
        <f t="shared" si="0"/>
        <v>141</v>
      </c>
      <c r="C10" s="21">
        <v>60</v>
      </c>
      <c r="D10" s="32">
        <v>39</v>
      </c>
      <c r="E10" s="33">
        <v>1</v>
      </c>
      <c r="F10" s="33">
        <v>4</v>
      </c>
      <c r="G10" s="33">
        <v>2</v>
      </c>
      <c r="H10" s="23">
        <f t="shared" si="1"/>
        <v>14</v>
      </c>
      <c r="I10" s="30">
        <v>81</v>
      </c>
      <c r="J10" s="32">
        <v>13</v>
      </c>
      <c r="K10" s="32">
        <v>6</v>
      </c>
      <c r="L10" s="32">
        <v>3</v>
      </c>
      <c r="M10" s="32">
        <v>11</v>
      </c>
      <c r="N10" s="33">
        <v>1</v>
      </c>
      <c r="O10" s="33">
        <v>10</v>
      </c>
      <c r="P10" s="33">
        <v>2</v>
      </c>
      <c r="Q10" s="33">
        <v>2</v>
      </c>
      <c r="R10" s="33">
        <v>12</v>
      </c>
      <c r="S10" s="34">
        <f t="shared" si="2"/>
        <v>21</v>
      </c>
      <c r="T10" s="280">
        <v>2</v>
      </c>
      <c r="U10" s="280">
        <f t="shared" si="3"/>
        <v>10</v>
      </c>
      <c r="V10" s="69">
        <v>9</v>
      </c>
      <c r="W10" s="70">
        <v>24</v>
      </c>
      <c r="X10" s="180">
        <v>2</v>
      </c>
      <c r="Y10" s="180">
        <v>3</v>
      </c>
      <c r="Z10" s="180">
        <v>1</v>
      </c>
      <c r="AA10" s="77">
        <f t="shared" si="4"/>
        <v>6</v>
      </c>
      <c r="AB10" s="81">
        <f t="shared" si="5"/>
        <v>39</v>
      </c>
    </row>
    <row r="11" spans="1:28" s="8" customFormat="1">
      <c r="A11" s="7">
        <v>7</v>
      </c>
      <c r="B11" s="27">
        <f t="shared" si="0"/>
        <v>173</v>
      </c>
      <c r="C11" s="21">
        <v>76</v>
      </c>
      <c r="D11" s="32">
        <v>39</v>
      </c>
      <c r="E11" s="33">
        <v>6</v>
      </c>
      <c r="F11" s="33">
        <v>9</v>
      </c>
      <c r="G11" s="33">
        <v>3</v>
      </c>
      <c r="H11" s="23">
        <f t="shared" si="1"/>
        <v>19</v>
      </c>
      <c r="I11" s="30">
        <v>97</v>
      </c>
      <c r="J11" s="32">
        <v>12</v>
      </c>
      <c r="K11" s="32">
        <v>6</v>
      </c>
      <c r="L11" s="32">
        <v>2</v>
      </c>
      <c r="M11" s="32">
        <v>10</v>
      </c>
      <c r="N11" s="33">
        <v>2</v>
      </c>
      <c r="O11" s="33">
        <v>3</v>
      </c>
      <c r="P11" s="33">
        <v>2</v>
      </c>
      <c r="Q11" s="33">
        <v>6</v>
      </c>
      <c r="R11" s="33">
        <v>33</v>
      </c>
      <c r="S11" s="34">
        <f t="shared" si="2"/>
        <v>21</v>
      </c>
      <c r="T11" s="280">
        <v>9</v>
      </c>
      <c r="U11" s="280">
        <f t="shared" si="3"/>
        <v>24</v>
      </c>
      <c r="V11" s="69">
        <v>4</v>
      </c>
      <c r="W11" s="70">
        <v>26</v>
      </c>
      <c r="X11" s="180">
        <v>7</v>
      </c>
      <c r="Y11" s="180">
        <v>2</v>
      </c>
      <c r="Z11" s="180">
        <v>0</v>
      </c>
      <c r="AA11" s="77">
        <f t="shared" si="4"/>
        <v>9</v>
      </c>
      <c r="AB11" s="81">
        <f t="shared" si="5"/>
        <v>39</v>
      </c>
    </row>
    <row r="12" spans="1:28" s="8" customFormat="1">
      <c r="A12" s="7">
        <v>8</v>
      </c>
      <c r="B12" s="27">
        <f t="shared" si="0"/>
        <v>118</v>
      </c>
      <c r="C12" s="21">
        <v>60</v>
      </c>
      <c r="D12" s="32">
        <v>35</v>
      </c>
      <c r="E12" s="33">
        <v>3</v>
      </c>
      <c r="F12" s="33">
        <v>0</v>
      </c>
      <c r="G12" s="33">
        <v>4</v>
      </c>
      <c r="H12" s="23">
        <f t="shared" si="1"/>
        <v>18</v>
      </c>
      <c r="I12" s="30">
        <v>58</v>
      </c>
      <c r="J12" s="32">
        <v>8</v>
      </c>
      <c r="K12" s="32">
        <v>7</v>
      </c>
      <c r="L12" s="32">
        <v>2</v>
      </c>
      <c r="M12" s="32">
        <v>10</v>
      </c>
      <c r="N12" s="33">
        <v>1</v>
      </c>
      <c r="O12" s="33">
        <v>1</v>
      </c>
      <c r="P12" s="33">
        <v>1</v>
      </c>
      <c r="Q12" s="33">
        <v>2</v>
      </c>
      <c r="R12" s="33">
        <v>14</v>
      </c>
      <c r="S12" s="34">
        <f t="shared" si="2"/>
        <v>12</v>
      </c>
      <c r="T12" s="280">
        <v>14</v>
      </c>
      <c r="U12" s="280">
        <f t="shared" si="3"/>
        <v>0</v>
      </c>
      <c r="V12" s="69">
        <v>3</v>
      </c>
      <c r="W12" s="70">
        <v>21</v>
      </c>
      <c r="X12" s="180">
        <v>8</v>
      </c>
      <c r="Y12" s="180">
        <v>2</v>
      </c>
      <c r="Z12" s="180">
        <v>1</v>
      </c>
      <c r="AA12" s="77">
        <f t="shared" si="4"/>
        <v>11</v>
      </c>
      <c r="AB12" s="81">
        <f t="shared" si="5"/>
        <v>35</v>
      </c>
    </row>
    <row r="13" spans="1:28" s="8" customFormat="1">
      <c r="A13" s="7">
        <v>9</v>
      </c>
      <c r="B13" s="27">
        <f t="shared" si="0"/>
        <v>131</v>
      </c>
      <c r="C13" s="21">
        <v>57</v>
      </c>
      <c r="D13" s="32">
        <v>30</v>
      </c>
      <c r="E13" s="33">
        <v>2</v>
      </c>
      <c r="F13" s="33">
        <v>2</v>
      </c>
      <c r="G13" s="33">
        <v>4</v>
      </c>
      <c r="H13" s="23">
        <f t="shared" si="1"/>
        <v>19</v>
      </c>
      <c r="I13" s="30">
        <v>74</v>
      </c>
      <c r="J13" s="32">
        <v>13</v>
      </c>
      <c r="K13" s="32">
        <v>8</v>
      </c>
      <c r="L13" s="32">
        <v>1</v>
      </c>
      <c r="M13" s="32">
        <v>11</v>
      </c>
      <c r="N13" s="33">
        <v>7</v>
      </c>
      <c r="O13" s="33">
        <v>3</v>
      </c>
      <c r="P13" s="33">
        <v>4</v>
      </c>
      <c r="Q13" s="33">
        <v>4</v>
      </c>
      <c r="R13" s="33">
        <v>3</v>
      </c>
      <c r="S13" s="34">
        <f t="shared" si="2"/>
        <v>20</v>
      </c>
      <c r="T13" s="280">
        <v>2</v>
      </c>
      <c r="U13" s="280">
        <f t="shared" si="3"/>
        <v>1</v>
      </c>
      <c r="V13" s="69">
        <v>3</v>
      </c>
      <c r="W13" s="70">
        <v>16</v>
      </c>
      <c r="X13" s="180">
        <v>2</v>
      </c>
      <c r="Y13" s="180">
        <v>3</v>
      </c>
      <c r="Z13" s="180">
        <v>6</v>
      </c>
      <c r="AA13" s="77">
        <f t="shared" si="4"/>
        <v>11</v>
      </c>
      <c r="AB13" s="81">
        <f t="shared" si="5"/>
        <v>30</v>
      </c>
    </row>
    <row r="14" spans="1:28" s="8" customFormat="1">
      <c r="A14" s="7">
        <v>10</v>
      </c>
      <c r="B14" s="27">
        <f t="shared" si="0"/>
        <v>168</v>
      </c>
      <c r="C14" s="21">
        <v>80</v>
      </c>
      <c r="D14" s="28">
        <v>64</v>
      </c>
      <c r="E14" s="29">
        <v>2</v>
      </c>
      <c r="F14" s="29">
        <v>4</v>
      </c>
      <c r="G14" s="29">
        <v>1</v>
      </c>
      <c r="H14" s="23">
        <f t="shared" si="1"/>
        <v>9</v>
      </c>
      <c r="I14" s="30">
        <v>88</v>
      </c>
      <c r="J14" s="28">
        <v>14</v>
      </c>
      <c r="K14" s="28">
        <v>5</v>
      </c>
      <c r="L14" s="28">
        <v>3</v>
      </c>
      <c r="M14" s="28">
        <v>5</v>
      </c>
      <c r="N14" s="29">
        <v>4</v>
      </c>
      <c r="O14" s="29">
        <v>8</v>
      </c>
      <c r="P14" s="29">
        <v>14</v>
      </c>
      <c r="Q14" s="29">
        <v>1</v>
      </c>
      <c r="R14" s="29">
        <v>18</v>
      </c>
      <c r="S14" s="31">
        <f t="shared" si="2"/>
        <v>16</v>
      </c>
      <c r="T14" s="280">
        <v>13</v>
      </c>
      <c r="U14" s="280">
        <f t="shared" si="3"/>
        <v>5</v>
      </c>
      <c r="V14" s="69">
        <v>6</v>
      </c>
      <c r="W14" s="70">
        <v>37</v>
      </c>
      <c r="X14" s="180">
        <v>5</v>
      </c>
      <c r="Y14" s="180">
        <v>13</v>
      </c>
      <c r="Z14" s="180">
        <v>3</v>
      </c>
      <c r="AA14" s="77">
        <f t="shared" si="4"/>
        <v>21</v>
      </c>
      <c r="AB14" s="81">
        <f t="shared" si="5"/>
        <v>64</v>
      </c>
    </row>
    <row r="15" spans="1:28" s="8" customFormat="1">
      <c r="A15" s="7">
        <v>11</v>
      </c>
      <c r="B15" s="27">
        <f t="shared" si="0"/>
        <v>136</v>
      </c>
      <c r="C15" s="21">
        <v>75</v>
      </c>
      <c r="D15" s="28">
        <v>55</v>
      </c>
      <c r="E15" s="29">
        <v>3</v>
      </c>
      <c r="F15" s="29">
        <v>3</v>
      </c>
      <c r="G15" s="29">
        <v>2</v>
      </c>
      <c r="H15" s="23">
        <f t="shared" si="1"/>
        <v>12</v>
      </c>
      <c r="I15" s="30">
        <v>61</v>
      </c>
      <c r="J15" s="28">
        <v>10</v>
      </c>
      <c r="K15" s="28">
        <v>10</v>
      </c>
      <c r="L15" s="28">
        <v>3</v>
      </c>
      <c r="M15" s="28">
        <v>1</v>
      </c>
      <c r="N15" s="29">
        <v>4</v>
      </c>
      <c r="O15" s="29">
        <v>1</v>
      </c>
      <c r="P15" s="29">
        <v>2</v>
      </c>
      <c r="Q15" s="29">
        <v>8</v>
      </c>
      <c r="R15" s="29">
        <v>6</v>
      </c>
      <c r="S15" s="31">
        <f t="shared" si="2"/>
        <v>16</v>
      </c>
      <c r="T15" s="280">
        <v>0</v>
      </c>
      <c r="U15" s="280">
        <f t="shared" si="3"/>
        <v>6</v>
      </c>
      <c r="V15" s="69">
        <v>8</v>
      </c>
      <c r="W15" s="70">
        <v>39</v>
      </c>
      <c r="X15" s="180">
        <v>4</v>
      </c>
      <c r="Y15" s="180">
        <v>2</v>
      </c>
      <c r="Z15" s="180">
        <v>2</v>
      </c>
      <c r="AA15" s="77">
        <f t="shared" si="4"/>
        <v>8</v>
      </c>
      <c r="AB15" s="81">
        <f t="shared" si="5"/>
        <v>55</v>
      </c>
    </row>
    <row r="16" spans="1:28" s="8" customFormat="1">
      <c r="A16" s="264">
        <v>12</v>
      </c>
      <c r="B16" s="263">
        <f t="shared" si="0"/>
        <v>120</v>
      </c>
      <c r="C16" s="262">
        <v>60</v>
      </c>
      <c r="D16" s="37">
        <v>43</v>
      </c>
      <c r="E16" s="38">
        <v>5</v>
      </c>
      <c r="F16" s="38">
        <v>1</v>
      </c>
      <c r="G16" s="38">
        <v>2</v>
      </c>
      <c r="H16" s="23">
        <f t="shared" si="1"/>
        <v>9</v>
      </c>
      <c r="I16" s="39">
        <v>60</v>
      </c>
      <c r="J16" s="37">
        <v>14</v>
      </c>
      <c r="K16" s="37">
        <v>5</v>
      </c>
      <c r="L16" s="37">
        <v>1</v>
      </c>
      <c r="M16" s="37">
        <v>6</v>
      </c>
      <c r="N16" s="38">
        <v>2</v>
      </c>
      <c r="O16" s="38">
        <v>1</v>
      </c>
      <c r="P16" s="38">
        <v>2</v>
      </c>
      <c r="Q16" s="38">
        <v>0</v>
      </c>
      <c r="R16" s="38">
        <v>9</v>
      </c>
      <c r="S16" s="40">
        <f t="shared" si="2"/>
        <v>20</v>
      </c>
      <c r="T16" s="280">
        <v>2</v>
      </c>
      <c r="U16" s="280">
        <f t="shared" si="3"/>
        <v>7</v>
      </c>
      <c r="V16" s="83">
        <v>5</v>
      </c>
      <c r="W16" s="84">
        <v>26</v>
      </c>
      <c r="X16" s="181">
        <v>4</v>
      </c>
      <c r="Y16" s="181">
        <v>4</v>
      </c>
      <c r="Z16" s="181">
        <v>4</v>
      </c>
      <c r="AA16" s="182">
        <f t="shared" si="4"/>
        <v>12</v>
      </c>
      <c r="AB16" s="86">
        <f t="shared" si="5"/>
        <v>43</v>
      </c>
    </row>
    <row r="17" spans="1:34" s="8" customFormat="1" ht="15.75" thickBot="1">
      <c r="A17" s="19"/>
      <c r="B17" s="184">
        <f>SUM(B5:B16)</f>
        <v>2080</v>
      </c>
      <c r="C17" s="185">
        <f t="shared" ref="C17:S17" si="6">SUM(C5:C16)</f>
        <v>996</v>
      </c>
      <c r="D17" s="185">
        <f t="shared" si="6"/>
        <v>587</v>
      </c>
      <c r="E17" s="185">
        <f t="shared" si="6"/>
        <v>61</v>
      </c>
      <c r="F17" s="185">
        <f t="shared" si="6"/>
        <v>57</v>
      </c>
      <c r="G17" s="185">
        <f t="shared" si="6"/>
        <v>42</v>
      </c>
      <c r="H17" s="185">
        <f t="shared" si="6"/>
        <v>249</v>
      </c>
      <c r="I17" s="186">
        <f t="shared" si="6"/>
        <v>1084</v>
      </c>
      <c r="J17" s="187">
        <f t="shared" si="6"/>
        <v>216</v>
      </c>
      <c r="K17" s="187">
        <f t="shared" si="6"/>
        <v>103</v>
      </c>
      <c r="L17" s="187">
        <f t="shared" si="6"/>
        <v>48</v>
      </c>
      <c r="M17" s="187">
        <f t="shared" si="6"/>
        <v>97</v>
      </c>
      <c r="N17" s="188">
        <f>SUM(N5:N16)</f>
        <v>56</v>
      </c>
      <c r="O17" s="188">
        <f>SUM(O5:O16)</f>
        <v>49</v>
      </c>
      <c r="P17" s="188">
        <f>SUM(P5:P16)</f>
        <v>49</v>
      </c>
      <c r="Q17" s="188">
        <f>SUM(Q5:Q16)</f>
        <v>39</v>
      </c>
      <c r="R17" s="188">
        <f>SUM(R5:R16)</f>
        <v>168</v>
      </c>
      <c r="S17" s="189">
        <f t="shared" si="6"/>
        <v>259</v>
      </c>
      <c r="T17" s="280">
        <f>SUM(T5:T16)</f>
        <v>79</v>
      </c>
      <c r="U17" s="280">
        <f t="shared" si="3"/>
        <v>89</v>
      </c>
      <c r="V17" s="87">
        <f>SUM(V5:V16)</f>
        <v>97</v>
      </c>
      <c r="W17" s="88">
        <f t="shared" ref="W17:AB17" si="7">SUM(W5:W16)</f>
        <v>337</v>
      </c>
      <c r="X17" s="88">
        <f t="shared" si="7"/>
        <v>49</v>
      </c>
      <c r="Y17" s="88">
        <f t="shared" si="7"/>
        <v>66</v>
      </c>
      <c r="Z17" s="88">
        <f t="shared" si="7"/>
        <v>38</v>
      </c>
      <c r="AA17" s="89">
        <f t="shared" si="7"/>
        <v>153</v>
      </c>
      <c r="AB17" s="90">
        <f t="shared" si="7"/>
        <v>587</v>
      </c>
    </row>
    <row r="18" spans="1:34" s="5" customFormat="1" ht="9" customHeight="1" thickBot="1">
      <c r="A18" s="9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279"/>
      <c r="U18" s="279"/>
    </row>
    <row r="19" spans="1:34" s="5" customFormat="1">
      <c r="A19" s="559" t="s">
        <v>56</v>
      </c>
      <c r="B19" s="575" t="s">
        <v>33</v>
      </c>
      <c r="C19" s="576"/>
      <c r="D19" s="576"/>
      <c r="E19" s="576"/>
      <c r="F19" s="576"/>
      <c r="G19" s="576"/>
      <c r="H19" s="576"/>
      <c r="I19" s="576"/>
      <c r="J19" s="576"/>
      <c r="K19" s="576"/>
      <c r="L19" s="576"/>
      <c r="M19" s="576"/>
      <c r="N19" s="577"/>
      <c r="O19" s="577"/>
      <c r="P19" s="577"/>
      <c r="Q19" s="577"/>
      <c r="R19" s="577"/>
      <c r="S19" s="578"/>
      <c r="T19" s="279" t="s">
        <v>72</v>
      </c>
      <c r="U19" s="279"/>
    </row>
    <row r="20" spans="1:34" s="5" customFormat="1" ht="15.75" thickBot="1">
      <c r="A20" s="560"/>
      <c r="B20" s="579" t="s">
        <v>12</v>
      </c>
      <c r="C20" s="581" t="s">
        <v>34</v>
      </c>
      <c r="D20" s="261"/>
      <c r="E20" s="261"/>
      <c r="F20" s="261"/>
      <c r="G20" s="261"/>
      <c r="H20" s="261"/>
      <c r="I20" s="583" t="s">
        <v>35</v>
      </c>
      <c r="J20" s="261"/>
      <c r="K20" s="261"/>
      <c r="L20" s="261"/>
      <c r="M20" s="261"/>
      <c r="N20" s="261"/>
      <c r="O20" s="261"/>
      <c r="P20" s="261"/>
      <c r="Q20" s="261"/>
      <c r="R20" s="261"/>
      <c r="S20" s="48"/>
      <c r="T20" s="601" t="s">
        <v>71</v>
      </c>
      <c r="U20" s="279"/>
      <c r="V20" s="5" t="s">
        <v>47</v>
      </c>
    </row>
    <row r="21" spans="1:34" s="5" customFormat="1">
      <c r="A21" s="561"/>
      <c r="B21" s="580"/>
      <c r="C21" s="582"/>
      <c r="D21" s="49" t="s">
        <v>5</v>
      </c>
      <c r="E21" s="50" t="s">
        <v>67</v>
      </c>
      <c r="F21" s="50" t="s">
        <v>68</v>
      </c>
      <c r="G21" s="50" t="s">
        <v>69</v>
      </c>
      <c r="H21" s="50" t="s">
        <v>36</v>
      </c>
      <c r="I21" s="584"/>
      <c r="J21" s="49" t="s">
        <v>37</v>
      </c>
      <c r="K21" s="49" t="s">
        <v>38</v>
      </c>
      <c r="L21" s="49" t="s">
        <v>39</v>
      </c>
      <c r="M21" s="49" t="s">
        <v>40</v>
      </c>
      <c r="N21" s="16" t="s">
        <v>49</v>
      </c>
      <c r="O21" s="16" t="s">
        <v>50</v>
      </c>
      <c r="P21" s="16" t="s">
        <v>51</v>
      </c>
      <c r="Q21" s="16" t="s">
        <v>66</v>
      </c>
      <c r="R21" s="16" t="s">
        <v>48</v>
      </c>
      <c r="S21" s="51" t="s">
        <v>36</v>
      </c>
      <c r="T21" s="601"/>
      <c r="U21" s="281" t="s">
        <v>73</v>
      </c>
      <c r="V21" s="71" t="s">
        <v>43</v>
      </c>
      <c r="W21" s="72" t="s">
        <v>44</v>
      </c>
      <c r="X21" s="177" t="s">
        <v>53</v>
      </c>
      <c r="Y21" s="177" t="s">
        <v>52</v>
      </c>
      <c r="Z21" s="177" t="s">
        <v>54</v>
      </c>
      <c r="AA21" s="75" t="s">
        <v>45</v>
      </c>
      <c r="AB21" s="183" t="s">
        <v>55</v>
      </c>
    </row>
    <row r="22" spans="1:34" s="5" customFormat="1">
      <c r="A22" s="7">
        <v>1</v>
      </c>
      <c r="B22" s="27">
        <f>C22+I22</f>
        <v>142</v>
      </c>
      <c r="C22" s="55">
        <v>64</v>
      </c>
      <c r="D22" s="56">
        <v>42</v>
      </c>
      <c r="E22" s="57">
        <v>4</v>
      </c>
      <c r="F22" s="57">
        <v>4</v>
      </c>
      <c r="G22" s="57">
        <v>6</v>
      </c>
      <c r="H22" s="57">
        <f t="shared" ref="H22:H33" si="8">C22-D22-E22-F22-G22</f>
        <v>8</v>
      </c>
      <c r="I22" s="24">
        <v>78</v>
      </c>
      <c r="J22" s="25">
        <v>11</v>
      </c>
      <c r="K22" s="25">
        <v>11</v>
      </c>
      <c r="L22" s="25">
        <v>1</v>
      </c>
      <c r="M22" s="25">
        <v>5</v>
      </c>
      <c r="N22" s="175">
        <v>4</v>
      </c>
      <c r="O22" s="175">
        <v>8</v>
      </c>
      <c r="P22" s="175">
        <v>2</v>
      </c>
      <c r="Q22" s="175">
        <v>6</v>
      </c>
      <c r="R22" s="175">
        <v>11</v>
      </c>
      <c r="S22" s="26">
        <f>I22-(J22+K22+L22+M22+N22+O22+P22+Q22+R22)</f>
        <v>19</v>
      </c>
      <c r="T22" s="279">
        <v>1</v>
      </c>
      <c r="U22" s="279">
        <f t="shared" ref="U22:U34" si="9">R22-T22</f>
        <v>10</v>
      </c>
      <c r="V22" s="73">
        <v>7</v>
      </c>
      <c r="W22" s="74">
        <v>25</v>
      </c>
      <c r="X22" s="178">
        <v>5</v>
      </c>
      <c r="Y22" s="178">
        <v>0</v>
      </c>
      <c r="Z22" s="178">
        <v>5</v>
      </c>
      <c r="AA22" s="76">
        <f>SUM(X22:Z22)</f>
        <v>10</v>
      </c>
      <c r="AB22" s="80">
        <f>SUM(V22:Z22)</f>
        <v>42</v>
      </c>
    </row>
    <row r="23" spans="1:34" s="5" customFormat="1">
      <c r="A23" s="7">
        <v>2</v>
      </c>
      <c r="B23" s="27">
        <f>C23+I23</f>
        <v>106</v>
      </c>
      <c r="C23" s="55">
        <v>65</v>
      </c>
      <c r="D23" s="58">
        <v>27</v>
      </c>
      <c r="E23" s="59">
        <v>4</v>
      </c>
      <c r="F23" s="59">
        <v>16</v>
      </c>
      <c r="G23" s="59">
        <v>5</v>
      </c>
      <c r="H23" s="59">
        <f t="shared" si="8"/>
        <v>13</v>
      </c>
      <c r="I23" s="30">
        <v>41</v>
      </c>
      <c r="J23" s="28">
        <v>11</v>
      </c>
      <c r="K23" s="28">
        <v>7</v>
      </c>
      <c r="L23" s="28">
        <v>3</v>
      </c>
      <c r="M23" s="28">
        <v>1</v>
      </c>
      <c r="N23" s="29">
        <v>2</v>
      </c>
      <c r="O23" s="29">
        <v>2</v>
      </c>
      <c r="P23" s="29">
        <v>0</v>
      </c>
      <c r="Q23" s="29">
        <v>3</v>
      </c>
      <c r="R23" s="29">
        <v>2</v>
      </c>
      <c r="S23" s="31">
        <f t="shared" ref="S23:S33" si="10">I23-(J23+K23+L23+M23+N23+O23+P23+Q23+R23)</f>
        <v>10</v>
      </c>
      <c r="T23" s="279">
        <v>1</v>
      </c>
      <c r="U23" s="279">
        <f t="shared" si="9"/>
        <v>1</v>
      </c>
      <c r="V23" s="67">
        <v>3</v>
      </c>
      <c r="W23" s="68">
        <v>14</v>
      </c>
      <c r="X23" s="179">
        <v>7</v>
      </c>
      <c r="Y23" s="179">
        <v>1</v>
      </c>
      <c r="Z23" s="179">
        <v>2</v>
      </c>
      <c r="AA23" s="77">
        <f t="shared" ref="AA23:AA33" si="11">SUM(X23:Z23)</f>
        <v>10</v>
      </c>
      <c r="AB23" s="81">
        <f t="shared" ref="AB23:AB33" si="12">SUM(V23:Z23)</f>
        <v>27</v>
      </c>
    </row>
    <row r="24" spans="1:34" s="5" customFormat="1">
      <c r="A24" s="7">
        <v>3</v>
      </c>
      <c r="B24" s="27">
        <f>C24+I24</f>
        <v>510</v>
      </c>
      <c r="C24" s="55">
        <v>266</v>
      </c>
      <c r="D24" s="58">
        <v>93</v>
      </c>
      <c r="E24" s="59">
        <v>29</v>
      </c>
      <c r="F24" s="59">
        <v>24</v>
      </c>
      <c r="G24" s="59">
        <v>10</v>
      </c>
      <c r="H24" s="59">
        <f t="shared" si="8"/>
        <v>110</v>
      </c>
      <c r="I24" s="30">
        <v>244</v>
      </c>
      <c r="J24" s="28">
        <v>86</v>
      </c>
      <c r="K24" s="28">
        <v>52</v>
      </c>
      <c r="L24" s="28">
        <v>6</v>
      </c>
      <c r="M24" s="28">
        <v>8</v>
      </c>
      <c r="N24" s="29">
        <v>12</v>
      </c>
      <c r="O24" s="29">
        <v>16</v>
      </c>
      <c r="P24" s="29">
        <v>6</v>
      </c>
      <c r="Q24" s="29">
        <v>7</v>
      </c>
      <c r="R24" s="29">
        <v>8</v>
      </c>
      <c r="S24" s="31">
        <f t="shared" si="10"/>
        <v>43</v>
      </c>
      <c r="T24" s="279">
        <v>4</v>
      </c>
      <c r="U24" s="279">
        <f t="shared" si="9"/>
        <v>4</v>
      </c>
      <c r="V24" s="67">
        <v>21</v>
      </c>
      <c r="W24" s="68">
        <v>48</v>
      </c>
      <c r="X24" s="179">
        <v>5</v>
      </c>
      <c r="Y24" s="179">
        <v>8</v>
      </c>
      <c r="Z24" s="179">
        <v>11</v>
      </c>
      <c r="AA24" s="77">
        <f t="shared" si="11"/>
        <v>24</v>
      </c>
      <c r="AB24" s="81">
        <f t="shared" si="12"/>
        <v>93</v>
      </c>
    </row>
    <row r="25" spans="1:34" s="5" customFormat="1">
      <c r="A25" s="7">
        <v>4</v>
      </c>
      <c r="B25" s="27">
        <f>C25+I25</f>
        <v>208</v>
      </c>
      <c r="C25" s="55">
        <v>98</v>
      </c>
      <c r="D25" s="58">
        <v>58</v>
      </c>
      <c r="E25" s="59">
        <v>1</v>
      </c>
      <c r="F25" s="59">
        <v>18</v>
      </c>
      <c r="G25" s="59">
        <v>3</v>
      </c>
      <c r="H25" s="59">
        <f t="shared" si="8"/>
        <v>18</v>
      </c>
      <c r="I25" s="30">
        <v>110</v>
      </c>
      <c r="J25" s="28">
        <v>18</v>
      </c>
      <c r="K25" s="28">
        <v>26</v>
      </c>
      <c r="L25" s="28">
        <v>5</v>
      </c>
      <c r="M25" s="28">
        <v>5</v>
      </c>
      <c r="N25" s="29">
        <v>2</v>
      </c>
      <c r="O25" s="29">
        <v>5</v>
      </c>
      <c r="P25" s="29">
        <v>7</v>
      </c>
      <c r="Q25" s="29">
        <v>5</v>
      </c>
      <c r="R25" s="29">
        <v>11</v>
      </c>
      <c r="S25" s="31">
        <f t="shared" si="10"/>
        <v>26</v>
      </c>
      <c r="T25" s="279">
        <v>0</v>
      </c>
      <c r="U25" s="279">
        <f t="shared" si="9"/>
        <v>11</v>
      </c>
      <c r="V25" s="67">
        <v>9</v>
      </c>
      <c r="W25" s="68">
        <v>38</v>
      </c>
      <c r="X25" s="179">
        <v>2</v>
      </c>
      <c r="Y25" s="179">
        <v>5</v>
      </c>
      <c r="Z25" s="179">
        <v>4</v>
      </c>
      <c r="AA25" s="77">
        <f t="shared" si="11"/>
        <v>11</v>
      </c>
      <c r="AB25" s="81">
        <f t="shared" si="12"/>
        <v>58</v>
      </c>
      <c r="AC25" s="8"/>
      <c r="AD25" s="8"/>
      <c r="AE25" s="8"/>
      <c r="AF25" s="8"/>
      <c r="AG25" s="8"/>
      <c r="AH25" s="8"/>
    </row>
    <row r="26" spans="1:34" s="8" customFormat="1">
      <c r="A26" s="7">
        <v>5</v>
      </c>
      <c r="B26" s="27">
        <f>C26+I26</f>
        <v>119</v>
      </c>
      <c r="C26" s="55">
        <v>65</v>
      </c>
      <c r="D26" s="58">
        <v>34</v>
      </c>
      <c r="E26" s="59">
        <v>3</v>
      </c>
      <c r="F26" s="59">
        <v>3</v>
      </c>
      <c r="G26" s="59">
        <v>3</v>
      </c>
      <c r="H26" s="59">
        <f t="shared" si="8"/>
        <v>22</v>
      </c>
      <c r="I26" s="30">
        <v>54</v>
      </c>
      <c r="J26" s="32">
        <v>11</v>
      </c>
      <c r="K26" s="32">
        <v>6</v>
      </c>
      <c r="L26" s="32">
        <v>3</v>
      </c>
      <c r="M26" s="32">
        <v>6</v>
      </c>
      <c r="N26" s="33">
        <v>6</v>
      </c>
      <c r="O26" s="33">
        <v>4</v>
      </c>
      <c r="P26" s="33">
        <v>2</v>
      </c>
      <c r="Q26" s="33">
        <v>1</v>
      </c>
      <c r="R26" s="33">
        <v>6</v>
      </c>
      <c r="S26" s="34">
        <f t="shared" si="10"/>
        <v>9</v>
      </c>
      <c r="T26" s="280">
        <v>2</v>
      </c>
      <c r="U26" s="280">
        <f t="shared" si="9"/>
        <v>4</v>
      </c>
      <c r="V26" s="69">
        <v>7</v>
      </c>
      <c r="W26" s="70">
        <v>19</v>
      </c>
      <c r="X26" s="180">
        <v>1</v>
      </c>
      <c r="Y26" s="180">
        <v>5</v>
      </c>
      <c r="Z26" s="180">
        <v>2</v>
      </c>
      <c r="AA26" s="78">
        <f t="shared" si="11"/>
        <v>8</v>
      </c>
      <c r="AB26" s="81">
        <f t="shared" si="12"/>
        <v>34</v>
      </c>
    </row>
    <row r="27" spans="1:34" s="8" customFormat="1">
      <c r="A27" s="7">
        <v>6</v>
      </c>
      <c r="B27" s="27">
        <f t="shared" ref="B27:B32" si="13">C27+I27</f>
        <v>105</v>
      </c>
      <c r="C27" s="55">
        <v>53</v>
      </c>
      <c r="D27" s="58">
        <v>26</v>
      </c>
      <c r="E27" s="59">
        <v>8</v>
      </c>
      <c r="F27" s="59">
        <v>3</v>
      </c>
      <c r="G27" s="59">
        <v>7</v>
      </c>
      <c r="H27" s="59">
        <f t="shared" si="8"/>
        <v>9</v>
      </c>
      <c r="I27" s="30">
        <v>52</v>
      </c>
      <c r="J27" s="32">
        <v>6</v>
      </c>
      <c r="K27" s="32">
        <v>8</v>
      </c>
      <c r="L27" s="32">
        <v>3</v>
      </c>
      <c r="M27" s="32">
        <v>2</v>
      </c>
      <c r="N27" s="33">
        <v>1</v>
      </c>
      <c r="O27" s="33">
        <v>5</v>
      </c>
      <c r="P27" s="33">
        <v>3</v>
      </c>
      <c r="Q27" s="33">
        <v>1</v>
      </c>
      <c r="R27" s="33">
        <v>5</v>
      </c>
      <c r="S27" s="34">
        <f t="shared" si="10"/>
        <v>18</v>
      </c>
      <c r="T27" s="280">
        <v>3</v>
      </c>
      <c r="U27" s="280">
        <f t="shared" si="9"/>
        <v>2</v>
      </c>
      <c r="V27" s="69">
        <v>1</v>
      </c>
      <c r="W27" s="70">
        <v>23</v>
      </c>
      <c r="X27" s="180">
        <v>1</v>
      </c>
      <c r="Y27" s="180">
        <v>0</v>
      </c>
      <c r="Z27" s="180">
        <v>1</v>
      </c>
      <c r="AA27" s="78">
        <f t="shared" si="11"/>
        <v>2</v>
      </c>
      <c r="AB27" s="81">
        <f t="shared" si="12"/>
        <v>26</v>
      </c>
    </row>
    <row r="28" spans="1:34" s="8" customFormat="1">
      <c r="A28" s="7">
        <v>7</v>
      </c>
      <c r="B28" s="27">
        <f t="shared" si="13"/>
        <v>126</v>
      </c>
      <c r="C28" s="55">
        <v>71</v>
      </c>
      <c r="D28" s="58">
        <v>37</v>
      </c>
      <c r="E28" s="59">
        <v>2</v>
      </c>
      <c r="F28" s="59">
        <v>7</v>
      </c>
      <c r="G28" s="59">
        <v>1</v>
      </c>
      <c r="H28" s="59">
        <f t="shared" si="8"/>
        <v>24</v>
      </c>
      <c r="I28" s="30">
        <v>55</v>
      </c>
      <c r="J28" s="32">
        <v>8</v>
      </c>
      <c r="K28" s="32">
        <v>1</v>
      </c>
      <c r="L28" s="32">
        <v>2</v>
      </c>
      <c r="M28" s="32">
        <v>2</v>
      </c>
      <c r="N28" s="33">
        <v>7</v>
      </c>
      <c r="O28" s="33">
        <v>0</v>
      </c>
      <c r="P28" s="33">
        <v>3</v>
      </c>
      <c r="Q28" s="33">
        <v>2</v>
      </c>
      <c r="R28" s="33">
        <v>11</v>
      </c>
      <c r="S28" s="34">
        <f t="shared" si="10"/>
        <v>19</v>
      </c>
      <c r="T28" s="280">
        <v>0</v>
      </c>
      <c r="U28" s="280">
        <f t="shared" si="9"/>
        <v>11</v>
      </c>
      <c r="V28" s="69">
        <v>5</v>
      </c>
      <c r="W28" s="70">
        <v>23</v>
      </c>
      <c r="X28" s="180">
        <v>6</v>
      </c>
      <c r="Y28" s="180">
        <v>0</v>
      </c>
      <c r="Z28" s="180">
        <v>3</v>
      </c>
      <c r="AA28" s="78">
        <f t="shared" si="11"/>
        <v>9</v>
      </c>
      <c r="AB28" s="81">
        <f t="shared" si="12"/>
        <v>37</v>
      </c>
    </row>
    <row r="29" spans="1:34" s="8" customFormat="1">
      <c r="A29" s="7">
        <v>8</v>
      </c>
      <c r="B29" s="27">
        <f t="shared" si="13"/>
        <v>136</v>
      </c>
      <c r="C29" s="55">
        <v>59</v>
      </c>
      <c r="D29" s="58">
        <v>38</v>
      </c>
      <c r="E29" s="59">
        <v>0</v>
      </c>
      <c r="F29" s="59">
        <v>11</v>
      </c>
      <c r="G29" s="59">
        <v>2</v>
      </c>
      <c r="H29" s="59">
        <f t="shared" si="8"/>
        <v>8</v>
      </c>
      <c r="I29" s="30">
        <v>77</v>
      </c>
      <c r="J29" s="32">
        <v>15</v>
      </c>
      <c r="K29" s="32">
        <v>10</v>
      </c>
      <c r="L29" s="32">
        <v>4</v>
      </c>
      <c r="M29" s="32">
        <v>1</v>
      </c>
      <c r="N29" s="33">
        <v>4</v>
      </c>
      <c r="O29" s="33">
        <v>5</v>
      </c>
      <c r="P29" s="33">
        <v>2</v>
      </c>
      <c r="Q29" s="33">
        <v>4</v>
      </c>
      <c r="R29" s="33">
        <v>24</v>
      </c>
      <c r="S29" s="34">
        <f t="shared" si="10"/>
        <v>8</v>
      </c>
      <c r="T29" s="280">
        <v>1</v>
      </c>
      <c r="U29" s="280">
        <f t="shared" si="9"/>
        <v>23</v>
      </c>
      <c r="V29" s="69">
        <v>6</v>
      </c>
      <c r="W29" s="70">
        <v>25</v>
      </c>
      <c r="X29" s="180">
        <v>2</v>
      </c>
      <c r="Y29" s="180">
        <v>2</v>
      </c>
      <c r="Z29" s="180">
        <v>3</v>
      </c>
      <c r="AA29" s="78">
        <f t="shared" si="11"/>
        <v>7</v>
      </c>
      <c r="AB29" s="81">
        <f t="shared" si="12"/>
        <v>38</v>
      </c>
    </row>
    <row r="30" spans="1:34" s="8" customFormat="1">
      <c r="A30" s="7">
        <v>9</v>
      </c>
      <c r="B30" s="27">
        <f t="shared" si="13"/>
        <v>132</v>
      </c>
      <c r="C30" s="55">
        <v>71</v>
      </c>
      <c r="D30" s="58">
        <v>33</v>
      </c>
      <c r="E30" s="59">
        <v>4</v>
      </c>
      <c r="F30" s="59">
        <v>6</v>
      </c>
      <c r="G30" s="59">
        <v>6</v>
      </c>
      <c r="H30" s="59">
        <f t="shared" si="8"/>
        <v>22</v>
      </c>
      <c r="I30" s="30">
        <v>61</v>
      </c>
      <c r="J30" s="32">
        <v>12</v>
      </c>
      <c r="K30" s="32">
        <v>10</v>
      </c>
      <c r="L30" s="32">
        <v>3</v>
      </c>
      <c r="M30" s="32">
        <v>9</v>
      </c>
      <c r="N30" s="33">
        <v>1</v>
      </c>
      <c r="O30" s="33">
        <v>4</v>
      </c>
      <c r="P30" s="33">
        <v>1</v>
      </c>
      <c r="Q30" s="33">
        <v>2</v>
      </c>
      <c r="R30" s="33">
        <v>5</v>
      </c>
      <c r="S30" s="34">
        <f t="shared" si="10"/>
        <v>14</v>
      </c>
      <c r="T30" s="280">
        <v>0</v>
      </c>
      <c r="U30" s="280">
        <f t="shared" si="9"/>
        <v>5</v>
      </c>
      <c r="V30" s="69">
        <v>2</v>
      </c>
      <c r="W30" s="70">
        <v>24</v>
      </c>
      <c r="X30" s="180">
        <v>4</v>
      </c>
      <c r="Y30" s="180">
        <v>1</v>
      </c>
      <c r="Z30" s="180">
        <v>2</v>
      </c>
      <c r="AA30" s="78">
        <f t="shared" si="11"/>
        <v>7</v>
      </c>
      <c r="AB30" s="81">
        <f t="shared" si="12"/>
        <v>33</v>
      </c>
    </row>
    <row r="31" spans="1:34" s="8" customFormat="1">
      <c r="A31" s="7">
        <v>10</v>
      </c>
      <c r="B31" s="27">
        <f t="shared" si="13"/>
        <v>139</v>
      </c>
      <c r="C31" s="55">
        <v>82</v>
      </c>
      <c r="D31" s="58">
        <v>40</v>
      </c>
      <c r="E31" s="59">
        <v>16</v>
      </c>
      <c r="F31" s="59">
        <v>5</v>
      </c>
      <c r="G31" s="59">
        <v>6</v>
      </c>
      <c r="H31" s="59">
        <f t="shared" si="8"/>
        <v>15</v>
      </c>
      <c r="I31" s="30">
        <v>57</v>
      </c>
      <c r="J31" s="28">
        <v>11</v>
      </c>
      <c r="K31" s="28">
        <v>1</v>
      </c>
      <c r="L31" s="28">
        <v>8</v>
      </c>
      <c r="M31" s="28">
        <v>2</v>
      </c>
      <c r="N31" s="29">
        <v>1</v>
      </c>
      <c r="O31" s="29">
        <v>0</v>
      </c>
      <c r="P31" s="29">
        <v>5</v>
      </c>
      <c r="Q31" s="29">
        <v>3</v>
      </c>
      <c r="R31" s="29">
        <v>12</v>
      </c>
      <c r="S31" s="31">
        <f t="shared" si="10"/>
        <v>14</v>
      </c>
      <c r="T31" s="280">
        <v>2</v>
      </c>
      <c r="U31" s="280">
        <f t="shared" si="9"/>
        <v>10</v>
      </c>
      <c r="V31" s="69">
        <v>3</v>
      </c>
      <c r="W31" s="70">
        <v>28</v>
      </c>
      <c r="X31" s="180">
        <v>2</v>
      </c>
      <c r="Y31" s="180">
        <v>0</v>
      </c>
      <c r="Z31" s="180">
        <v>7</v>
      </c>
      <c r="AA31" s="78">
        <f t="shared" si="11"/>
        <v>9</v>
      </c>
      <c r="AB31" s="81">
        <f t="shared" si="12"/>
        <v>40</v>
      </c>
    </row>
    <row r="32" spans="1:34" s="8" customFormat="1">
      <c r="A32" s="7">
        <v>11</v>
      </c>
      <c r="B32" s="27">
        <f t="shared" si="13"/>
        <v>100</v>
      </c>
      <c r="C32" s="55">
        <v>51</v>
      </c>
      <c r="D32" s="58">
        <v>22</v>
      </c>
      <c r="E32" s="59">
        <v>1</v>
      </c>
      <c r="F32" s="59">
        <v>5</v>
      </c>
      <c r="G32" s="59">
        <v>4</v>
      </c>
      <c r="H32" s="59">
        <f t="shared" si="8"/>
        <v>19</v>
      </c>
      <c r="I32" s="30">
        <v>49</v>
      </c>
      <c r="J32" s="52">
        <v>14</v>
      </c>
      <c r="K32" s="52">
        <v>3</v>
      </c>
      <c r="L32" s="52">
        <v>2</v>
      </c>
      <c r="M32" s="52">
        <v>3</v>
      </c>
      <c r="N32" s="176">
        <v>5</v>
      </c>
      <c r="O32" s="176">
        <v>0</v>
      </c>
      <c r="P32" s="176">
        <v>3</v>
      </c>
      <c r="Q32" s="176">
        <v>3</v>
      </c>
      <c r="R32" s="176">
        <v>6</v>
      </c>
      <c r="S32" s="53">
        <f t="shared" si="10"/>
        <v>10</v>
      </c>
      <c r="T32" s="280">
        <v>1</v>
      </c>
      <c r="U32" s="280">
        <f t="shared" si="9"/>
        <v>5</v>
      </c>
      <c r="V32" s="69">
        <v>2</v>
      </c>
      <c r="W32" s="70">
        <v>11</v>
      </c>
      <c r="X32" s="180">
        <v>0</v>
      </c>
      <c r="Y32" s="180">
        <v>3</v>
      </c>
      <c r="Z32" s="180">
        <v>6</v>
      </c>
      <c r="AA32" s="78">
        <f t="shared" si="11"/>
        <v>9</v>
      </c>
      <c r="AB32" s="81">
        <f t="shared" si="12"/>
        <v>22</v>
      </c>
    </row>
    <row r="33" spans="1:34" s="8" customFormat="1">
      <c r="A33" s="264">
        <v>12</v>
      </c>
      <c r="B33" s="263">
        <f>C33+I33</f>
        <v>154</v>
      </c>
      <c r="C33" s="60">
        <v>89</v>
      </c>
      <c r="D33" s="61">
        <v>45</v>
      </c>
      <c r="E33" s="62">
        <v>7</v>
      </c>
      <c r="F33" s="62">
        <v>15</v>
      </c>
      <c r="G33" s="62">
        <v>6</v>
      </c>
      <c r="H33" s="62">
        <f t="shared" si="8"/>
        <v>16</v>
      </c>
      <c r="I33" s="39">
        <v>65</v>
      </c>
      <c r="J33" s="37">
        <v>6</v>
      </c>
      <c r="K33" s="37">
        <v>8</v>
      </c>
      <c r="L33" s="37">
        <v>3</v>
      </c>
      <c r="M33" s="37">
        <v>2</v>
      </c>
      <c r="N33" s="38">
        <v>1</v>
      </c>
      <c r="O33" s="38">
        <v>1</v>
      </c>
      <c r="P33" s="38">
        <v>2</v>
      </c>
      <c r="Q33" s="38">
        <v>1</v>
      </c>
      <c r="R33" s="38">
        <v>12</v>
      </c>
      <c r="S33" s="40">
        <f t="shared" si="10"/>
        <v>29</v>
      </c>
      <c r="T33" s="280">
        <v>3</v>
      </c>
      <c r="U33" s="280">
        <f t="shared" si="9"/>
        <v>9</v>
      </c>
      <c r="V33" s="83">
        <v>3</v>
      </c>
      <c r="W33" s="84">
        <v>31</v>
      </c>
      <c r="X33" s="181">
        <v>2</v>
      </c>
      <c r="Y33" s="181">
        <v>8</v>
      </c>
      <c r="Z33" s="181">
        <v>1</v>
      </c>
      <c r="AA33" s="85">
        <f t="shared" si="11"/>
        <v>11</v>
      </c>
      <c r="AB33" s="86">
        <f t="shared" si="12"/>
        <v>45</v>
      </c>
    </row>
    <row r="34" spans="1:34" s="8" customFormat="1" ht="15.75" thickBot="1">
      <c r="A34" s="18"/>
      <c r="B34" s="190">
        <f>C34+I34</f>
        <v>1977</v>
      </c>
      <c r="C34" s="191">
        <f t="shared" ref="C34:S34" si="14">SUM(C22:C33)</f>
        <v>1034</v>
      </c>
      <c r="D34" s="191">
        <f t="shared" si="14"/>
        <v>495</v>
      </c>
      <c r="E34" s="191">
        <f t="shared" si="14"/>
        <v>79</v>
      </c>
      <c r="F34" s="191">
        <f t="shared" si="14"/>
        <v>117</v>
      </c>
      <c r="G34" s="191">
        <f t="shared" si="14"/>
        <v>59</v>
      </c>
      <c r="H34" s="191">
        <f t="shared" si="14"/>
        <v>284</v>
      </c>
      <c r="I34" s="186">
        <f t="shared" si="14"/>
        <v>943</v>
      </c>
      <c r="J34" s="192">
        <f t="shared" si="14"/>
        <v>209</v>
      </c>
      <c r="K34" s="192">
        <f t="shared" si="14"/>
        <v>143</v>
      </c>
      <c r="L34" s="192">
        <f t="shared" si="14"/>
        <v>43</v>
      </c>
      <c r="M34" s="192">
        <f t="shared" si="14"/>
        <v>46</v>
      </c>
      <c r="N34" s="193">
        <f>SUM(N22:N33)</f>
        <v>46</v>
      </c>
      <c r="O34" s="193">
        <f>SUM(O22:O33)</f>
        <v>50</v>
      </c>
      <c r="P34" s="193">
        <f>SUM(P22:P33)</f>
        <v>36</v>
      </c>
      <c r="Q34" s="193">
        <f>SUM(Q22:Q33)</f>
        <v>38</v>
      </c>
      <c r="R34" s="193">
        <f>SUM(R22:R33)</f>
        <v>113</v>
      </c>
      <c r="S34" s="194">
        <f t="shared" si="14"/>
        <v>219</v>
      </c>
      <c r="T34" s="280">
        <f>SUM(T22:T33)</f>
        <v>18</v>
      </c>
      <c r="U34" s="280">
        <f t="shared" si="9"/>
        <v>95</v>
      </c>
      <c r="V34" s="87">
        <f t="shared" ref="V34:AB34" si="15">SUM(V22:V33)</f>
        <v>69</v>
      </c>
      <c r="W34" s="88">
        <f t="shared" si="15"/>
        <v>309</v>
      </c>
      <c r="X34" s="88">
        <f t="shared" si="15"/>
        <v>37</v>
      </c>
      <c r="Y34" s="88">
        <f t="shared" si="15"/>
        <v>33</v>
      </c>
      <c r="Z34" s="88">
        <f t="shared" si="15"/>
        <v>47</v>
      </c>
      <c r="AA34" s="89">
        <f t="shared" si="15"/>
        <v>117</v>
      </c>
      <c r="AB34" s="91">
        <f t="shared" si="15"/>
        <v>495</v>
      </c>
      <c r="AC34" s="12"/>
      <c r="AD34" s="12"/>
      <c r="AE34" s="12"/>
      <c r="AF34" s="12"/>
      <c r="AG34" s="12"/>
      <c r="AH34" s="12"/>
    </row>
    <row r="35" spans="1:34" s="12" customFormat="1" ht="15.75" thickBo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1"/>
      <c r="T35" s="282"/>
      <c r="U35" s="282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s="3" customFormat="1">
      <c r="A36" s="559" t="s">
        <v>56</v>
      </c>
      <c r="B36" s="575" t="s">
        <v>59</v>
      </c>
      <c r="C36" s="576"/>
      <c r="D36" s="576"/>
      <c r="E36" s="576"/>
      <c r="F36" s="576"/>
      <c r="G36" s="576"/>
      <c r="H36" s="576"/>
      <c r="I36" s="576"/>
      <c r="J36" s="576"/>
      <c r="K36" s="576"/>
      <c r="L36" s="576"/>
      <c r="M36" s="576"/>
      <c r="N36" s="577"/>
      <c r="O36" s="577"/>
      <c r="P36" s="577"/>
      <c r="Q36" s="577"/>
      <c r="R36" s="577"/>
      <c r="S36" s="578"/>
      <c r="T36" s="279" t="s">
        <v>72</v>
      </c>
      <c r="U36" s="279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ht="15.75" thickBot="1">
      <c r="A37" s="560"/>
      <c r="B37" s="579" t="s">
        <v>12</v>
      </c>
      <c r="C37" s="581" t="s">
        <v>20</v>
      </c>
      <c r="D37" s="261"/>
      <c r="E37" s="261"/>
      <c r="F37" s="261"/>
      <c r="G37" s="261"/>
      <c r="H37" s="261"/>
      <c r="I37" s="583" t="s">
        <v>21</v>
      </c>
      <c r="J37" s="261"/>
      <c r="K37" s="261"/>
      <c r="L37" s="261"/>
      <c r="M37" s="261"/>
      <c r="N37" s="261"/>
      <c r="O37" s="261"/>
      <c r="P37" s="261"/>
      <c r="Q37" s="261"/>
      <c r="R37" s="261"/>
      <c r="S37" s="48"/>
      <c r="T37" s="601" t="s">
        <v>71</v>
      </c>
      <c r="U37" s="279"/>
      <c r="V37" s="1" t="s">
        <v>70</v>
      </c>
    </row>
    <row r="38" spans="1:34">
      <c r="A38" s="561"/>
      <c r="B38" s="580"/>
      <c r="C38" s="582"/>
      <c r="D38" s="49" t="s">
        <v>5</v>
      </c>
      <c r="E38" s="50" t="s">
        <v>67</v>
      </c>
      <c r="F38" s="50" t="s">
        <v>68</v>
      </c>
      <c r="G38" s="50" t="s">
        <v>69</v>
      </c>
      <c r="H38" s="230" t="s">
        <v>60</v>
      </c>
      <c r="I38" s="584"/>
      <c r="J38" s="49" t="s">
        <v>15</v>
      </c>
      <c r="K38" s="49" t="s">
        <v>16</v>
      </c>
      <c r="L38" s="49" t="s">
        <v>17</v>
      </c>
      <c r="M38" s="49" t="s">
        <v>18</v>
      </c>
      <c r="N38" s="16" t="s">
        <v>49</v>
      </c>
      <c r="O38" s="16" t="s">
        <v>50</v>
      </c>
      <c r="P38" s="16" t="s">
        <v>51</v>
      </c>
      <c r="Q38" s="16" t="s">
        <v>66</v>
      </c>
      <c r="R38" s="16" t="s">
        <v>48</v>
      </c>
      <c r="S38" s="231" t="s">
        <v>61</v>
      </c>
      <c r="T38" s="601"/>
      <c r="U38" s="281" t="s">
        <v>73</v>
      </c>
      <c r="V38" s="71" t="s">
        <v>43</v>
      </c>
      <c r="W38" s="72" t="s">
        <v>44</v>
      </c>
      <c r="X38" s="177" t="s">
        <v>53</v>
      </c>
      <c r="Y38" s="177" t="s">
        <v>52</v>
      </c>
      <c r="Z38" s="177" t="s">
        <v>54</v>
      </c>
      <c r="AA38" s="75" t="s">
        <v>45</v>
      </c>
      <c r="AB38" s="183" t="s">
        <v>55</v>
      </c>
    </row>
    <row r="39" spans="1:34">
      <c r="A39" s="7">
        <v>1</v>
      </c>
      <c r="B39" s="195">
        <f>B5-B22</f>
        <v>-5</v>
      </c>
      <c r="C39" s="196">
        <f t="shared" ref="C39:S50" si="16">C5-C22</f>
        <v>5</v>
      </c>
      <c r="D39" s="197">
        <f t="shared" si="16"/>
        <v>17</v>
      </c>
      <c r="E39" s="197">
        <f t="shared" si="16"/>
        <v>-3</v>
      </c>
      <c r="F39" s="197">
        <f t="shared" si="16"/>
        <v>-3</v>
      </c>
      <c r="G39" s="197">
        <f t="shared" si="16"/>
        <v>-5</v>
      </c>
      <c r="H39" s="198">
        <f t="shared" si="16"/>
        <v>-1</v>
      </c>
      <c r="I39" s="199">
        <f t="shared" si="16"/>
        <v>-10</v>
      </c>
      <c r="J39" s="200">
        <f t="shared" si="16"/>
        <v>2</v>
      </c>
      <c r="K39" s="200">
        <f t="shared" si="16"/>
        <v>-4</v>
      </c>
      <c r="L39" s="200">
        <f t="shared" si="16"/>
        <v>3</v>
      </c>
      <c r="M39" s="200">
        <f t="shared" si="16"/>
        <v>-3</v>
      </c>
      <c r="N39" s="201">
        <f t="shared" si="16"/>
        <v>-2</v>
      </c>
      <c r="O39" s="201">
        <f t="shared" si="16"/>
        <v>-4</v>
      </c>
      <c r="P39" s="201">
        <f t="shared" si="16"/>
        <v>-1</v>
      </c>
      <c r="Q39" s="201">
        <f t="shared" si="16"/>
        <v>-5</v>
      </c>
      <c r="R39" s="201">
        <f t="shared" si="16"/>
        <v>12</v>
      </c>
      <c r="S39" s="202">
        <f t="shared" si="16"/>
        <v>-8</v>
      </c>
      <c r="T39" s="278">
        <f t="shared" ref="T39" si="17">T5-T22</f>
        <v>9</v>
      </c>
      <c r="U39" s="278">
        <f t="shared" ref="U39:U51" si="18">R39-T39</f>
        <v>3</v>
      </c>
      <c r="V39" s="238">
        <f t="shared" ref="V39:AB51" si="19">V5-V22</f>
        <v>5</v>
      </c>
      <c r="W39" s="239">
        <f t="shared" si="19"/>
        <v>15</v>
      </c>
      <c r="X39" s="257">
        <f t="shared" si="19"/>
        <v>-2</v>
      </c>
      <c r="Y39" s="257">
        <f t="shared" si="19"/>
        <v>2</v>
      </c>
      <c r="Z39" s="257">
        <f t="shared" si="19"/>
        <v>-3</v>
      </c>
      <c r="AA39" s="240">
        <f t="shared" si="19"/>
        <v>-3</v>
      </c>
      <c r="AB39" s="241">
        <f t="shared" si="19"/>
        <v>17</v>
      </c>
    </row>
    <row r="40" spans="1:34">
      <c r="A40" s="7">
        <v>2</v>
      </c>
      <c r="B40" s="195">
        <f t="shared" ref="B40:S50" si="20">B6-B23</f>
        <v>8</v>
      </c>
      <c r="C40" s="196">
        <f t="shared" si="20"/>
        <v>-10</v>
      </c>
      <c r="D40" s="203">
        <f t="shared" si="20"/>
        <v>11</v>
      </c>
      <c r="E40" s="203">
        <f t="shared" si="16"/>
        <v>-3</v>
      </c>
      <c r="F40" s="203">
        <f t="shared" si="16"/>
        <v>-14</v>
      </c>
      <c r="G40" s="203">
        <f t="shared" si="16"/>
        <v>-3</v>
      </c>
      <c r="H40" s="204">
        <f t="shared" si="20"/>
        <v>-1</v>
      </c>
      <c r="I40" s="205">
        <f t="shared" si="20"/>
        <v>18</v>
      </c>
      <c r="J40" s="206">
        <f t="shared" si="20"/>
        <v>5</v>
      </c>
      <c r="K40" s="206">
        <f t="shared" si="20"/>
        <v>-1</v>
      </c>
      <c r="L40" s="206">
        <f t="shared" si="20"/>
        <v>0</v>
      </c>
      <c r="M40" s="206">
        <f t="shared" si="20"/>
        <v>1</v>
      </c>
      <c r="N40" s="207">
        <f t="shared" si="20"/>
        <v>1</v>
      </c>
      <c r="O40" s="207">
        <f t="shared" si="20"/>
        <v>0</v>
      </c>
      <c r="P40" s="207">
        <f t="shared" si="20"/>
        <v>2</v>
      </c>
      <c r="Q40" s="207">
        <f t="shared" si="16"/>
        <v>3</v>
      </c>
      <c r="R40" s="207">
        <f t="shared" si="20"/>
        <v>5</v>
      </c>
      <c r="S40" s="208">
        <f t="shared" si="20"/>
        <v>2</v>
      </c>
      <c r="T40" s="278">
        <f t="shared" ref="T40" si="21">T6-T23</f>
        <v>2</v>
      </c>
      <c r="U40" s="278">
        <f t="shared" si="18"/>
        <v>3</v>
      </c>
      <c r="V40" s="242">
        <f t="shared" si="19"/>
        <v>5</v>
      </c>
      <c r="W40" s="243">
        <f t="shared" si="19"/>
        <v>7</v>
      </c>
      <c r="X40" s="258">
        <f t="shared" si="19"/>
        <v>-3</v>
      </c>
      <c r="Y40" s="258">
        <f t="shared" si="19"/>
        <v>0</v>
      </c>
      <c r="Z40" s="258">
        <f t="shared" si="19"/>
        <v>2</v>
      </c>
      <c r="AA40" s="244">
        <f t="shared" si="19"/>
        <v>-1</v>
      </c>
      <c r="AB40" s="245">
        <f t="shared" si="19"/>
        <v>11</v>
      </c>
    </row>
    <row r="41" spans="1:34">
      <c r="A41" s="7">
        <v>3</v>
      </c>
      <c r="B41" s="195">
        <f t="shared" si="20"/>
        <v>-74</v>
      </c>
      <c r="C41" s="196">
        <f t="shared" si="20"/>
        <v>-39</v>
      </c>
      <c r="D41" s="203">
        <f t="shared" si="20"/>
        <v>-6</v>
      </c>
      <c r="E41" s="203">
        <f t="shared" si="16"/>
        <v>-3</v>
      </c>
      <c r="F41" s="203">
        <f t="shared" si="16"/>
        <v>-5</v>
      </c>
      <c r="G41" s="203">
        <f t="shared" si="16"/>
        <v>-1</v>
      </c>
      <c r="H41" s="204">
        <f t="shared" si="20"/>
        <v>-24</v>
      </c>
      <c r="I41" s="205">
        <f t="shared" si="20"/>
        <v>-35</v>
      </c>
      <c r="J41" s="206">
        <f t="shared" si="20"/>
        <v>-31</v>
      </c>
      <c r="K41" s="206">
        <f t="shared" si="20"/>
        <v>-34</v>
      </c>
      <c r="L41" s="206">
        <f t="shared" si="20"/>
        <v>12</v>
      </c>
      <c r="M41" s="206">
        <f t="shared" si="20"/>
        <v>3</v>
      </c>
      <c r="N41" s="207">
        <f t="shared" si="20"/>
        <v>-5</v>
      </c>
      <c r="O41" s="207">
        <f t="shared" si="20"/>
        <v>-7</v>
      </c>
      <c r="P41" s="207">
        <f t="shared" si="20"/>
        <v>7</v>
      </c>
      <c r="Q41" s="207">
        <f t="shared" si="16"/>
        <v>-3</v>
      </c>
      <c r="R41" s="207">
        <f t="shared" si="20"/>
        <v>17</v>
      </c>
      <c r="S41" s="208">
        <f t="shared" si="20"/>
        <v>6</v>
      </c>
      <c r="T41" s="278">
        <f t="shared" ref="T41" si="22">T7-T24</f>
        <v>10</v>
      </c>
      <c r="U41" s="278">
        <f t="shared" si="18"/>
        <v>7</v>
      </c>
      <c r="V41" s="242">
        <f t="shared" si="19"/>
        <v>4</v>
      </c>
      <c r="W41" s="243">
        <f t="shared" si="19"/>
        <v>-9</v>
      </c>
      <c r="X41" s="258">
        <f t="shared" si="19"/>
        <v>-2</v>
      </c>
      <c r="Y41" s="258">
        <f t="shared" si="19"/>
        <v>5</v>
      </c>
      <c r="Z41" s="258">
        <f t="shared" si="19"/>
        <v>-4</v>
      </c>
      <c r="AA41" s="244">
        <f t="shared" si="19"/>
        <v>-1</v>
      </c>
      <c r="AB41" s="245">
        <f t="shared" si="19"/>
        <v>-6</v>
      </c>
    </row>
    <row r="42" spans="1:34">
      <c r="A42" s="7">
        <v>4</v>
      </c>
      <c r="B42" s="195">
        <f t="shared" si="20"/>
        <v>59</v>
      </c>
      <c r="C42" s="196">
        <f t="shared" si="20"/>
        <v>-2</v>
      </c>
      <c r="D42" s="203">
        <f t="shared" si="20"/>
        <v>-3</v>
      </c>
      <c r="E42" s="203">
        <f t="shared" si="16"/>
        <v>7</v>
      </c>
      <c r="F42" s="203">
        <f t="shared" si="16"/>
        <v>-10</v>
      </c>
      <c r="G42" s="203">
        <f t="shared" si="16"/>
        <v>2</v>
      </c>
      <c r="H42" s="204">
        <f t="shared" si="20"/>
        <v>2</v>
      </c>
      <c r="I42" s="205">
        <f t="shared" si="20"/>
        <v>61</v>
      </c>
      <c r="J42" s="206">
        <f t="shared" si="20"/>
        <v>16</v>
      </c>
      <c r="K42" s="206">
        <f t="shared" si="20"/>
        <v>-8</v>
      </c>
      <c r="L42" s="206">
        <f t="shared" si="20"/>
        <v>1</v>
      </c>
      <c r="M42" s="206">
        <f t="shared" si="20"/>
        <v>20</v>
      </c>
      <c r="N42" s="207">
        <f t="shared" si="20"/>
        <v>18</v>
      </c>
      <c r="O42" s="207">
        <f t="shared" si="20"/>
        <v>-1</v>
      </c>
      <c r="P42" s="207">
        <f t="shared" si="20"/>
        <v>-2</v>
      </c>
      <c r="Q42" s="207">
        <f t="shared" si="16"/>
        <v>-1</v>
      </c>
      <c r="R42" s="207">
        <f t="shared" si="20"/>
        <v>0</v>
      </c>
      <c r="S42" s="208">
        <f t="shared" si="20"/>
        <v>18</v>
      </c>
      <c r="T42" s="278">
        <f t="shared" ref="T42" si="23">T8-T25</f>
        <v>6</v>
      </c>
      <c r="U42" s="278">
        <f t="shared" si="18"/>
        <v>-6</v>
      </c>
      <c r="V42" s="242">
        <f t="shared" si="19"/>
        <v>-2</v>
      </c>
      <c r="W42" s="243">
        <f t="shared" si="19"/>
        <v>-9</v>
      </c>
      <c r="X42" s="258">
        <f t="shared" si="19"/>
        <v>3</v>
      </c>
      <c r="Y42" s="258">
        <f t="shared" si="19"/>
        <v>4</v>
      </c>
      <c r="Z42" s="258">
        <f t="shared" si="19"/>
        <v>1</v>
      </c>
      <c r="AA42" s="244">
        <f t="shared" si="19"/>
        <v>8</v>
      </c>
      <c r="AB42" s="245">
        <f t="shared" si="19"/>
        <v>-3</v>
      </c>
    </row>
    <row r="43" spans="1:34">
      <c r="A43" s="7">
        <v>5</v>
      </c>
      <c r="B43" s="195">
        <f t="shared" si="20"/>
        <v>20</v>
      </c>
      <c r="C43" s="196">
        <f t="shared" si="20"/>
        <v>16</v>
      </c>
      <c r="D43" s="203">
        <f t="shared" si="20"/>
        <v>9</v>
      </c>
      <c r="E43" s="203">
        <f t="shared" si="16"/>
        <v>0</v>
      </c>
      <c r="F43" s="203">
        <f t="shared" si="16"/>
        <v>1</v>
      </c>
      <c r="G43" s="203">
        <f t="shared" si="16"/>
        <v>4</v>
      </c>
      <c r="H43" s="204">
        <f t="shared" si="20"/>
        <v>2</v>
      </c>
      <c r="I43" s="205">
        <f t="shared" si="20"/>
        <v>4</v>
      </c>
      <c r="J43" s="209">
        <f t="shared" si="20"/>
        <v>3</v>
      </c>
      <c r="K43" s="209">
        <f t="shared" si="20"/>
        <v>1</v>
      </c>
      <c r="L43" s="209">
        <f t="shared" si="20"/>
        <v>-1</v>
      </c>
      <c r="M43" s="209">
        <f t="shared" si="20"/>
        <v>-3</v>
      </c>
      <c r="N43" s="210">
        <f t="shared" si="20"/>
        <v>-3</v>
      </c>
      <c r="O43" s="210">
        <f t="shared" si="20"/>
        <v>-1</v>
      </c>
      <c r="P43" s="210">
        <f t="shared" si="20"/>
        <v>-1</v>
      </c>
      <c r="Q43" s="210">
        <f t="shared" si="16"/>
        <v>0</v>
      </c>
      <c r="R43" s="210">
        <f t="shared" si="20"/>
        <v>1</v>
      </c>
      <c r="S43" s="211">
        <f t="shared" si="20"/>
        <v>8</v>
      </c>
      <c r="T43" s="278">
        <f t="shared" ref="T43" si="24">T9-T26</f>
        <v>2</v>
      </c>
      <c r="U43" s="278">
        <f t="shared" si="18"/>
        <v>-1</v>
      </c>
      <c r="V43" s="246">
        <f t="shared" si="19"/>
        <v>0</v>
      </c>
      <c r="W43" s="247">
        <f t="shared" si="19"/>
        <v>0</v>
      </c>
      <c r="X43" s="259">
        <f t="shared" si="19"/>
        <v>1</v>
      </c>
      <c r="Y43" s="259">
        <f t="shared" si="19"/>
        <v>7</v>
      </c>
      <c r="Z43" s="259">
        <f t="shared" si="19"/>
        <v>1</v>
      </c>
      <c r="AA43" s="248">
        <f t="shared" si="19"/>
        <v>9</v>
      </c>
      <c r="AB43" s="245">
        <f t="shared" si="19"/>
        <v>9</v>
      </c>
    </row>
    <row r="44" spans="1:34">
      <c r="A44" s="7">
        <v>6</v>
      </c>
      <c r="B44" s="195">
        <f t="shared" si="20"/>
        <v>36</v>
      </c>
      <c r="C44" s="196">
        <f t="shared" si="20"/>
        <v>7</v>
      </c>
      <c r="D44" s="203">
        <f t="shared" si="20"/>
        <v>13</v>
      </c>
      <c r="E44" s="203">
        <f t="shared" si="16"/>
        <v>-7</v>
      </c>
      <c r="F44" s="203">
        <f t="shared" si="16"/>
        <v>1</v>
      </c>
      <c r="G44" s="203">
        <f t="shared" si="16"/>
        <v>-5</v>
      </c>
      <c r="H44" s="204">
        <f t="shared" si="20"/>
        <v>5</v>
      </c>
      <c r="I44" s="205">
        <f t="shared" si="20"/>
        <v>29</v>
      </c>
      <c r="J44" s="209">
        <f t="shared" si="20"/>
        <v>7</v>
      </c>
      <c r="K44" s="209">
        <f t="shared" si="20"/>
        <v>-2</v>
      </c>
      <c r="L44" s="209">
        <f t="shared" si="20"/>
        <v>0</v>
      </c>
      <c r="M44" s="209">
        <f t="shared" si="20"/>
        <v>9</v>
      </c>
      <c r="N44" s="210">
        <f t="shared" si="20"/>
        <v>0</v>
      </c>
      <c r="O44" s="210">
        <f t="shared" si="20"/>
        <v>5</v>
      </c>
      <c r="P44" s="210">
        <f t="shared" si="20"/>
        <v>-1</v>
      </c>
      <c r="Q44" s="210">
        <f t="shared" si="16"/>
        <v>1</v>
      </c>
      <c r="R44" s="210">
        <f t="shared" si="20"/>
        <v>7</v>
      </c>
      <c r="S44" s="211">
        <f t="shared" si="20"/>
        <v>3</v>
      </c>
      <c r="T44" s="278">
        <f t="shared" ref="T44" si="25">T10-T27</f>
        <v>-1</v>
      </c>
      <c r="U44" s="278">
        <f t="shared" si="18"/>
        <v>8</v>
      </c>
      <c r="V44" s="246">
        <f t="shared" si="19"/>
        <v>8</v>
      </c>
      <c r="W44" s="247">
        <f t="shared" si="19"/>
        <v>1</v>
      </c>
      <c r="X44" s="259">
        <f t="shared" si="19"/>
        <v>1</v>
      </c>
      <c r="Y44" s="259">
        <f t="shared" si="19"/>
        <v>3</v>
      </c>
      <c r="Z44" s="259">
        <f t="shared" si="19"/>
        <v>0</v>
      </c>
      <c r="AA44" s="248">
        <f t="shared" si="19"/>
        <v>4</v>
      </c>
      <c r="AB44" s="245">
        <f t="shared" si="19"/>
        <v>13</v>
      </c>
    </row>
    <row r="45" spans="1:34">
      <c r="A45" s="7">
        <v>7</v>
      </c>
      <c r="B45" s="195">
        <f t="shared" si="20"/>
        <v>47</v>
      </c>
      <c r="C45" s="196">
        <f t="shared" si="20"/>
        <v>5</v>
      </c>
      <c r="D45" s="203">
        <f t="shared" si="20"/>
        <v>2</v>
      </c>
      <c r="E45" s="203">
        <f t="shared" si="16"/>
        <v>4</v>
      </c>
      <c r="F45" s="203">
        <f t="shared" si="16"/>
        <v>2</v>
      </c>
      <c r="G45" s="203">
        <f t="shared" si="16"/>
        <v>2</v>
      </c>
      <c r="H45" s="204">
        <f t="shared" si="20"/>
        <v>-5</v>
      </c>
      <c r="I45" s="205">
        <f t="shared" si="20"/>
        <v>42</v>
      </c>
      <c r="J45" s="209">
        <f t="shared" si="20"/>
        <v>4</v>
      </c>
      <c r="K45" s="209">
        <f t="shared" si="20"/>
        <v>5</v>
      </c>
      <c r="L45" s="209">
        <f t="shared" si="20"/>
        <v>0</v>
      </c>
      <c r="M45" s="209">
        <f t="shared" si="20"/>
        <v>8</v>
      </c>
      <c r="N45" s="210">
        <f t="shared" si="20"/>
        <v>-5</v>
      </c>
      <c r="O45" s="210">
        <f t="shared" si="20"/>
        <v>3</v>
      </c>
      <c r="P45" s="210">
        <f t="shared" si="20"/>
        <v>-1</v>
      </c>
      <c r="Q45" s="210">
        <f t="shared" si="16"/>
        <v>4</v>
      </c>
      <c r="R45" s="210">
        <f t="shared" si="20"/>
        <v>22</v>
      </c>
      <c r="S45" s="211">
        <f t="shared" si="20"/>
        <v>2</v>
      </c>
      <c r="T45" s="278">
        <f t="shared" ref="T45" si="26">T11-T28</f>
        <v>9</v>
      </c>
      <c r="U45" s="278">
        <f t="shared" si="18"/>
        <v>13</v>
      </c>
      <c r="V45" s="246">
        <f t="shared" si="19"/>
        <v>-1</v>
      </c>
      <c r="W45" s="247">
        <f t="shared" si="19"/>
        <v>3</v>
      </c>
      <c r="X45" s="259">
        <f t="shared" si="19"/>
        <v>1</v>
      </c>
      <c r="Y45" s="259">
        <f t="shared" si="19"/>
        <v>2</v>
      </c>
      <c r="Z45" s="259">
        <f t="shared" si="19"/>
        <v>-3</v>
      </c>
      <c r="AA45" s="248">
        <f t="shared" si="19"/>
        <v>0</v>
      </c>
      <c r="AB45" s="245">
        <f t="shared" si="19"/>
        <v>2</v>
      </c>
    </row>
    <row r="46" spans="1:34">
      <c r="A46" s="7">
        <v>8</v>
      </c>
      <c r="B46" s="195">
        <f t="shared" si="20"/>
        <v>-18</v>
      </c>
      <c r="C46" s="196">
        <f t="shared" si="20"/>
        <v>1</v>
      </c>
      <c r="D46" s="203">
        <f t="shared" si="20"/>
        <v>-3</v>
      </c>
      <c r="E46" s="203">
        <f t="shared" si="16"/>
        <v>3</v>
      </c>
      <c r="F46" s="203">
        <f t="shared" si="16"/>
        <v>-11</v>
      </c>
      <c r="G46" s="203">
        <f t="shared" si="16"/>
        <v>2</v>
      </c>
      <c r="H46" s="204">
        <f t="shared" si="20"/>
        <v>10</v>
      </c>
      <c r="I46" s="205">
        <f t="shared" si="20"/>
        <v>-19</v>
      </c>
      <c r="J46" s="209">
        <f t="shared" si="20"/>
        <v>-7</v>
      </c>
      <c r="K46" s="209">
        <f t="shared" si="20"/>
        <v>-3</v>
      </c>
      <c r="L46" s="209">
        <f t="shared" si="20"/>
        <v>-2</v>
      </c>
      <c r="M46" s="209">
        <f t="shared" si="20"/>
        <v>9</v>
      </c>
      <c r="N46" s="210">
        <f t="shared" si="20"/>
        <v>-3</v>
      </c>
      <c r="O46" s="210">
        <f t="shared" si="20"/>
        <v>-4</v>
      </c>
      <c r="P46" s="210">
        <f t="shared" si="20"/>
        <v>-1</v>
      </c>
      <c r="Q46" s="210">
        <f t="shared" si="16"/>
        <v>-2</v>
      </c>
      <c r="R46" s="210">
        <f t="shared" si="20"/>
        <v>-10</v>
      </c>
      <c r="S46" s="211">
        <f t="shared" si="20"/>
        <v>4</v>
      </c>
      <c r="T46" s="278">
        <f t="shared" ref="T46" si="27">T12-T29</f>
        <v>13</v>
      </c>
      <c r="U46" s="278">
        <f t="shared" si="18"/>
        <v>-23</v>
      </c>
      <c r="V46" s="246">
        <f t="shared" si="19"/>
        <v>-3</v>
      </c>
      <c r="W46" s="247">
        <f t="shared" si="19"/>
        <v>-4</v>
      </c>
      <c r="X46" s="259">
        <f t="shared" si="19"/>
        <v>6</v>
      </c>
      <c r="Y46" s="259">
        <f t="shared" si="19"/>
        <v>0</v>
      </c>
      <c r="Z46" s="259">
        <f t="shared" si="19"/>
        <v>-2</v>
      </c>
      <c r="AA46" s="248">
        <f t="shared" si="19"/>
        <v>4</v>
      </c>
      <c r="AB46" s="245">
        <f t="shared" si="19"/>
        <v>-3</v>
      </c>
    </row>
    <row r="47" spans="1:34">
      <c r="A47" s="7">
        <v>9</v>
      </c>
      <c r="B47" s="195">
        <f t="shared" si="20"/>
        <v>-1</v>
      </c>
      <c r="C47" s="196">
        <f t="shared" si="20"/>
        <v>-14</v>
      </c>
      <c r="D47" s="203">
        <f t="shared" si="20"/>
        <v>-3</v>
      </c>
      <c r="E47" s="203">
        <f t="shared" si="16"/>
        <v>-2</v>
      </c>
      <c r="F47" s="203">
        <f t="shared" si="16"/>
        <v>-4</v>
      </c>
      <c r="G47" s="203">
        <f t="shared" si="16"/>
        <v>-2</v>
      </c>
      <c r="H47" s="204">
        <f t="shared" si="20"/>
        <v>-3</v>
      </c>
      <c r="I47" s="205">
        <f t="shared" si="20"/>
        <v>13</v>
      </c>
      <c r="J47" s="209">
        <f t="shared" si="20"/>
        <v>1</v>
      </c>
      <c r="K47" s="209">
        <f t="shared" si="20"/>
        <v>-2</v>
      </c>
      <c r="L47" s="209">
        <f t="shared" si="20"/>
        <v>-2</v>
      </c>
      <c r="M47" s="209">
        <f t="shared" si="20"/>
        <v>2</v>
      </c>
      <c r="N47" s="210">
        <f t="shared" si="20"/>
        <v>6</v>
      </c>
      <c r="O47" s="210">
        <f t="shared" si="20"/>
        <v>-1</v>
      </c>
      <c r="P47" s="210">
        <f t="shared" si="20"/>
        <v>3</v>
      </c>
      <c r="Q47" s="210">
        <f t="shared" si="16"/>
        <v>2</v>
      </c>
      <c r="R47" s="210">
        <f t="shared" si="20"/>
        <v>-2</v>
      </c>
      <c r="S47" s="211">
        <f t="shared" si="20"/>
        <v>6</v>
      </c>
      <c r="T47" s="278">
        <f t="shared" ref="T47" si="28">T13-T30</f>
        <v>2</v>
      </c>
      <c r="U47" s="278">
        <f t="shared" si="18"/>
        <v>-4</v>
      </c>
      <c r="V47" s="246">
        <f t="shared" si="19"/>
        <v>1</v>
      </c>
      <c r="W47" s="247">
        <f t="shared" si="19"/>
        <v>-8</v>
      </c>
      <c r="X47" s="259">
        <f t="shared" si="19"/>
        <v>-2</v>
      </c>
      <c r="Y47" s="259">
        <f t="shared" si="19"/>
        <v>2</v>
      </c>
      <c r="Z47" s="259">
        <f t="shared" si="19"/>
        <v>4</v>
      </c>
      <c r="AA47" s="248">
        <f t="shared" si="19"/>
        <v>4</v>
      </c>
      <c r="AB47" s="245">
        <f t="shared" si="19"/>
        <v>-3</v>
      </c>
    </row>
    <row r="48" spans="1:34">
      <c r="A48" s="7">
        <v>10</v>
      </c>
      <c r="B48" s="195">
        <f t="shared" si="20"/>
        <v>29</v>
      </c>
      <c r="C48" s="196">
        <f t="shared" si="20"/>
        <v>-2</v>
      </c>
      <c r="D48" s="203">
        <f t="shared" si="20"/>
        <v>24</v>
      </c>
      <c r="E48" s="203">
        <f t="shared" si="16"/>
        <v>-14</v>
      </c>
      <c r="F48" s="203">
        <f t="shared" si="16"/>
        <v>-1</v>
      </c>
      <c r="G48" s="203">
        <f t="shared" si="16"/>
        <v>-5</v>
      </c>
      <c r="H48" s="204">
        <f t="shared" si="20"/>
        <v>-6</v>
      </c>
      <c r="I48" s="205">
        <f t="shared" si="20"/>
        <v>31</v>
      </c>
      <c r="J48" s="206">
        <f t="shared" si="20"/>
        <v>3</v>
      </c>
      <c r="K48" s="206">
        <f t="shared" si="20"/>
        <v>4</v>
      </c>
      <c r="L48" s="206">
        <f t="shared" si="20"/>
        <v>-5</v>
      </c>
      <c r="M48" s="206">
        <f t="shared" si="20"/>
        <v>3</v>
      </c>
      <c r="N48" s="207">
        <f t="shared" si="20"/>
        <v>3</v>
      </c>
      <c r="O48" s="207">
        <f t="shared" si="20"/>
        <v>8</v>
      </c>
      <c r="P48" s="207">
        <f t="shared" si="20"/>
        <v>9</v>
      </c>
      <c r="Q48" s="207">
        <f t="shared" si="16"/>
        <v>-2</v>
      </c>
      <c r="R48" s="207">
        <f t="shared" si="20"/>
        <v>6</v>
      </c>
      <c r="S48" s="208">
        <f t="shared" si="20"/>
        <v>2</v>
      </c>
      <c r="T48" s="278">
        <f t="shared" ref="T48" si="29">T14-T31</f>
        <v>11</v>
      </c>
      <c r="U48" s="278">
        <f t="shared" si="18"/>
        <v>-5</v>
      </c>
      <c r="V48" s="246">
        <f t="shared" si="19"/>
        <v>3</v>
      </c>
      <c r="W48" s="247">
        <f t="shared" si="19"/>
        <v>9</v>
      </c>
      <c r="X48" s="259">
        <f t="shared" si="19"/>
        <v>3</v>
      </c>
      <c r="Y48" s="259">
        <f t="shared" si="19"/>
        <v>13</v>
      </c>
      <c r="Z48" s="259">
        <f t="shared" si="19"/>
        <v>-4</v>
      </c>
      <c r="AA48" s="248">
        <f t="shared" si="19"/>
        <v>12</v>
      </c>
      <c r="AB48" s="245">
        <f t="shared" si="19"/>
        <v>24</v>
      </c>
    </row>
    <row r="49" spans="1:28">
      <c r="A49" s="7">
        <v>11</v>
      </c>
      <c r="B49" s="195">
        <f t="shared" si="20"/>
        <v>36</v>
      </c>
      <c r="C49" s="196">
        <f t="shared" si="20"/>
        <v>24</v>
      </c>
      <c r="D49" s="203">
        <f t="shared" si="20"/>
        <v>33</v>
      </c>
      <c r="E49" s="203">
        <f t="shared" si="16"/>
        <v>2</v>
      </c>
      <c r="F49" s="203">
        <f t="shared" si="16"/>
        <v>-2</v>
      </c>
      <c r="G49" s="203">
        <f t="shared" si="16"/>
        <v>-2</v>
      </c>
      <c r="H49" s="204">
        <f t="shared" si="20"/>
        <v>-7</v>
      </c>
      <c r="I49" s="205">
        <f t="shared" si="20"/>
        <v>12</v>
      </c>
      <c r="J49" s="212">
        <f t="shared" si="20"/>
        <v>-4</v>
      </c>
      <c r="K49" s="212">
        <f t="shared" si="20"/>
        <v>7</v>
      </c>
      <c r="L49" s="212">
        <f t="shared" si="20"/>
        <v>1</v>
      </c>
      <c r="M49" s="212">
        <f t="shared" si="20"/>
        <v>-2</v>
      </c>
      <c r="N49" s="213">
        <f t="shared" si="20"/>
        <v>-1</v>
      </c>
      <c r="O49" s="213">
        <f t="shared" si="20"/>
        <v>1</v>
      </c>
      <c r="P49" s="213">
        <f t="shared" si="20"/>
        <v>-1</v>
      </c>
      <c r="Q49" s="213">
        <f t="shared" si="16"/>
        <v>5</v>
      </c>
      <c r="R49" s="213">
        <f t="shared" si="20"/>
        <v>0</v>
      </c>
      <c r="S49" s="214">
        <f t="shared" si="20"/>
        <v>6</v>
      </c>
      <c r="T49" s="278">
        <f t="shared" ref="T49" si="30">T15-T32</f>
        <v>-1</v>
      </c>
      <c r="U49" s="278">
        <f t="shared" si="18"/>
        <v>1</v>
      </c>
      <c r="V49" s="246">
        <f t="shared" si="19"/>
        <v>6</v>
      </c>
      <c r="W49" s="247">
        <f t="shared" si="19"/>
        <v>28</v>
      </c>
      <c r="X49" s="259">
        <f t="shared" si="19"/>
        <v>4</v>
      </c>
      <c r="Y49" s="259">
        <f t="shared" si="19"/>
        <v>-1</v>
      </c>
      <c r="Z49" s="259">
        <f t="shared" si="19"/>
        <v>-4</v>
      </c>
      <c r="AA49" s="248">
        <f t="shared" si="19"/>
        <v>-1</v>
      </c>
      <c r="AB49" s="245">
        <f t="shared" si="19"/>
        <v>33</v>
      </c>
    </row>
    <row r="50" spans="1:28">
      <c r="A50" s="264">
        <v>12</v>
      </c>
      <c r="B50" s="215">
        <f t="shared" si="20"/>
        <v>-34</v>
      </c>
      <c r="C50" s="216">
        <f t="shared" si="20"/>
        <v>-29</v>
      </c>
      <c r="D50" s="217">
        <f t="shared" si="20"/>
        <v>-2</v>
      </c>
      <c r="E50" s="217">
        <f t="shared" si="16"/>
        <v>-2</v>
      </c>
      <c r="F50" s="217">
        <f t="shared" si="16"/>
        <v>-14</v>
      </c>
      <c r="G50" s="217">
        <f t="shared" si="16"/>
        <v>-4</v>
      </c>
      <c r="H50" s="218">
        <f t="shared" si="20"/>
        <v>-7</v>
      </c>
      <c r="I50" s="219">
        <f t="shared" si="20"/>
        <v>-5</v>
      </c>
      <c r="J50" s="220">
        <f t="shared" si="20"/>
        <v>8</v>
      </c>
      <c r="K50" s="220">
        <f t="shared" si="20"/>
        <v>-3</v>
      </c>
      <c r="L50" s="220">
        <f t="shared" si="20"/>
        <v>-2</v>
      </c>
      <c r="M50" s="220">
        <f t="shared" si="20"/>
        <v>4</v>
      </c>
      <c r="N50" s="221">
        <f t="shared" si="20"/>
        <v>1</v>
      </c>
      <c r="O50" s="221">
        <f t="shared" si="20"/>
        <v>0</v>
      </c>
      <c r="P50" s="221">
        <f t="shared" si="20"/>
        <v>0</v>
      </c>
      <c r="Q50" s="221">
        <f t="shared" si="16"/>
        <v>-1</v>
      </c>
      <c r="R50" s="221">
        <f t="shared" si="20"/>
        <v>-3</v>
      </c>
      <c r="S50" s="222">
        <f t="shared" si="20"/>
        <v>-9</v>
      </c>
      <c r="T50" s="278">
        <f t="shared" ref="T50" si="31">T16-T33</f>
        <v>-1</v>
      </c>
      <c r="U50" s="278">
        <f t="shared" si="18"/>
        <v>-2</v>
      </c>
      <c r="V50" s="249">
        <f t="shared" si="19"/>
        <v>2</v>
      </c>
      <c r="W50" s="250">
        <f t="shared" si="19"/>
        <v>-5</v>
      </c>
      <c r="X50" s="260">
        <f t="shared" si="19"/>
        <v>2</v>
      </c>
      <c r="Y50" s="260">
        <f t="shared" si="19"/>
        <v>-4</v>
      </c>
      <c r="Z50" s="260">
        <f t="shared" si="19"/>
        <v>3</v>
      </c>
      <c r="AA50" s="251">
        <f t="shared" si="19"/>
        <v>1</v>
      </c>
      <c r="AB50" s="252">
        <f t="shared" si="19"/>
        <v>-2</v>
      </c>
    </row>
    <row r="51" spans="1:28" ht="15.75" thickBot="1">
      <c r="A51" s="223"/>
      <c r="B51" s="224">
        <f>C51+I51</f>
        <v>103</v>
      </c>
      <c r="C51" s="225">
        <f t="shared" ref="C51:S51" si="32">SUM(C39:C50)</f>
        <v>-38</v>
      </c>
      <c r="D51" s="225">
        <f t="shared" si="32"/>
        <v>92</v>
      </c>
      <c r="E51" s="225">
        <f>SUM(E39:E50)</f>
        <v>-18</v>
      </c>
      <c r="F51" s="225">
        <f>SUM(F39:F50)</f>
        <v>-60</v>
      </c>
      <c r="G51" s="225">
        <f>SUM(G39:G50)</f>
        <v>-17</v>
      </c>
      <c r="H51" s="225">
        <f t="shared" si="32"/>
        <v>-35</v>
      </c>
      <c r="I51" s="226">
        <f t="shared" si="32"/>
        <v>141</v>
      </c>
      <c r="J51" s="227">
        <f t="shared" si="32"/>
        <v>7</v>
      </c>
      <c r="K51" s="227">
        <f t="shared" si="32"/>
        <v>-40</v>
      </c>
      <c r="L51" s="227">
        <f t="shared" si="32"/>
        <v>5</v>
      </c>
      <c r="M51" s="227">
        <f t="shared" si="32"/>
        <v>51</v>
      </c>
      <c r="N51" s="228">
        <f t="shared" si="32"/>
        <v>10</v>
      </c>
      <c r="O51" s="228">
        <f t="shared" si="32"/>
        <v>-1</v>
      </c>
      <c r="P51" s="228">
        <f t="shared" si="32"/>
        <v>13</v>
      </c>
      <c r="Q51" s="228">
        <f t="shared" si="32"/>
        <v>1</v>
      </c>
      <c r="R51" s="228">
        <f t="shared" si="32"/>
        <v>55</v>
      </c>
      <c r="S51" s="229">
        <f t="shared" si="32"/>
        <v>40</v>
      </c>
      <c r="T51" s="278">
        <f t="shared" ref="T51" si="33">T17-T34</f>
        <v>61</v>
      </c>
      <c r="U51" s="278">
        <f t="shared" si="18"/>
        <v>-6</v>
      </c>
      <c r="V51" s="253">
        <f t="shared" si="19"/>
        <v>28</v>
      </c>
      <c r="W51" s="254">
        <f t="shared" si="19"/>
        <v>28</v>
      </c>
      <c r="X51" s="254">
        <f t="shared" si="19"/>
        <v>12</v>
      </c>
      <c r="Y51" s="254">
        <f t="shared" si="19"/>
        <v>33</v>
      </c>
      <c r="Z51" s="254">
        <f t="shared" si="19"/>
        <v>-9</v>
      </c>
      <c r="AA51" s="255">
        <f t="shared" si="19"/>
        <v>36</v>
      </c>
      <c r="AB51" s="256">
        <f t="shared" si="19"/>
        <v>92</v>
      </c>
    </row>
    <row r="52" spans="1:28">
      <c r="S52" s="2" t="s">
        <v>75</v>
      </c>
    </row>
    <row r="53" spans="1:28">
      <c r="S53" s="298" t="s">
        <v>74</v>
      </c>
    </row>
  </sheetData>
  <mergeCells count="18">
    <mergeCell ref="C37:C38"/>
    <mergeCell ref="I37:I38"/>
    <mergeCell ref="T3:T4"/>
    <mergeCell ref="T20:T21"/>
    <mergeCell ref="T37:T38"/>
    <mergeCell ref="A36:A38"/>
    <mergeCell ref="B36:S36"/>
    <mergeCell ref="B37:B38"/>
    <mergeCell ref="A2:A4"/>
    <mergeCell ref="B2:S2"/>
    <mergeCell ref="B3:B4"/>
    <mergeCell ref="C3:C4"/>
    <mergeCell ref="I3:I4"/>
    <mergeCell ref="A19:A21"/>
    <mergeCell ref="B19:S19"/>
    <mergeCell ref="B20:B21"/>
    <mergeCell ref="C20:C21"/>
    <mergeCell ref="I20:I21"/>
  </mergeCells>
  <phoneticPr fontId="13"/>
  <printOptions gridLinesSet="0"/>
  <pageMargins left="0.59055118110236227" right="0.39370078740157483" top="0.78740157480314965" bottom="0.98425196850393704" header="0.51181102362204722" footer="0.51181102362204722"/>
  <pageSetup paperSize="9" scale="47" orientation="landscape" horizontalDpi="300" r:id="rId1"/>
  <headerFooter alignWithMargins="0">
    <oddHeader>&amp;R&amp;"ＭＳ Ｐ明朝,標準"&amp;12&amp;A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3"/>
  <sheetViews>
    <sheetView zoomScale="80" zoomScaleNormal="80" workbookViewId="0">
      <pane xSplit="1" ySplit="4" topLeftCell="B5" activePane="bottomRight" state="frozen"/>
      <selection activeCell="I34" sqref="I34"/>
      <selection pane="topRight" activeCell="I34" sqref="I34"/>
      <selection pane="bottomLeft" activeCell="I34" sqref="I34"/>
      <selection pane="bottomRight"/>
    </sheetView>
  </sheetViews>
  <sheetFormatPr defaultRowHeight="15"/>
  <cols>
    <col min="1" max="1" width="8.25" style="1" customWidth="1"/>
    <col min="2" max="2" width="9" style="1"/>
    <col min="3" max="3" width="8.875" style="1" customWidth="1"/>
    <col min="4" max="8" width="8.375" style="1" customWidth="1"/>
    <col min="9" max="9" width="8.875" style="1" customWidth="1"/>
    <col min="10" max="19" width="8.375" style="1" customWidth="1"/>
    <col min="20" max="16384" width="9" style="1"/>
  </cols>
  <sheetData>
    <row r="1" spans="1:24" s="4" customFormat="1" ht="24.75" customHeight="1" thickBot="1">
      <c r="A1" s="4" t="s">
        <v>13</v>
      </c>
      <c r="E1" s="4" t="s">
        <v>117</v>
      </c>
    </row>
    <row r="2" spans="1:24" s="5" customFormat="1">
      <c r="A2" s="559" t="s">
        <v>1</v>
      </c>
      <c r="B2" s="562" t="s">
        <v>22</v>
      </c>
      <c r="C2" s="563"/>
      <c r="D2" s="563"/>
      <c r="E2" s="563"/>
      <c r="F2" s="563"/>
      <c r="G2" s="563"/>
      <c r="H2" s="563"/>
      <c r="I2" s="563"/>
      <c r="J2" s="563"/>
      <c r="K2" s="563"/>
      <c r="L2" s="563"/>
      <c r="M2" s="563"/>
      <c r="N2" s="564"/>
      <c r="O2" s="564"/>
      <c r="P2" s="564"/>
      <c r="Q2" s="564"/>
      <c r="R2" s="564"/>
      <c r="S2" s="565"/>
    </row>
    <row r="3" spans="1:24" s="5" customFormat="1" ht="15.75" thickBot="1">
      <c r="A3" s="560"/>
      <c r="B3" s="566" t="s">
        <v>23</v>
      </c>
      <c r="C3" s="568" t="s">
        <v>20</v>
      </c>
      <c r="D3" s="13"/>
      <c r="E3" s="13"/>
      <c r="F3" s="13"/>
      <c r="G3" s="13"/>
      <c r="H3" s="13"/>
      <c r="I3" s="570" t="s">
        <v>21</v>
      </c>
      <c r="J3" s="13"/>
      <c r="K3" s="13"/>
      <c r="L3" s="13"/>
      <c r="M3" s="13"/>
      <c r="N3" s="13"/>
      <c r="O3" s="13"/>
      <c r="P3" s="13"/>
      <c r="Q3" s="13"/>
      <c r="R3" s="13"/>
      <c r="S3" s="14"/>
      <c r="U3" s="5" t="s">
        <v>46</v>
      </c>
    </row>
    <row r="4" spans="1:24" s="5" customFormat="1">
      <c r="A4" s="561"/>
      <c r="B4" s="567"/>
      <c r="C4" s="569"/>
      <c r="D4" s="49" t="s">
        <v>5</v>
      </c>
      <c r="E4" s="50" t="s">
        <v>67</v>
      </c>
      <c r="F4" s="50" t="s">
        <v>68</v>
      </c>
      <c r="G4" s="50" t="s">
        <v>69</v>
      </c>
      <c r="H4" s="16" t="s">
        <v>19</v>
      </c>
      <c r="I4" s="571"/>
      <c r="J4" s="15" t="s">
        <v>15</v>
      </c>
      <c r="K4" s="15" t="s">
        <v>16</v>
      </c>
      <c r="L4" s="15" t="s">
        <v>17</v>
      </c>
      <c r="M4" s="15" t="s">
        <v>18</v>
      </c>
      <c r="N4" s="16" t="s">
        <v>49</v>
      </c>
      <c r="O4" s="16" t="s">
        <v>50</v>
      </c>
      <c r="P4" s="16" t="s">
        <v>51</v>
      </c>
      <c r="Q4" s="16" t="s">
        <v>65</v>
      </c>
      <c r="R4" s="16" t="s">
        <v>64</v>
      </c>
      <c r="S4" s="17" t="s">
        <v>19</v>
      </c>
      <c r="U4" s="71" t="s">
        <v>43</v>
      </c>
      <c r="V4" s="72" t="s">
        <v>44</v>
      </c>
      <c r="W4" s="75" t="s">
        <v>45</v>
      </c>
      <c r="X4" s="79"/>
    </row>
    <row r="5" spans="1:24" s="5" customFormat="1">
      <c r="A5" s="7">
        <v>1</v>
      </c>
      <c r="B5" s="20">
        <f>C5+I5</f>
        <v>111</v>
      </c>
      <c r="C5" s="21">
        <v>57</v>
      </c>
      <c r="D5" s="22">
        <f>9+22+9</f>
        <v>40</v>
      </c>
      <c r="E5" s="23">
        <v>1</v>
      </c>
      <c r="F5" s="23">
        <v>5</v>
      </c>
      <c r="G5" s="23">
        <v>2</v>
      </c>
      <c r="H5" s="23">
        <f>C5-D5-E5-F5-G5</f>
        <v>9</v>
      </c>
      <c r="I5" s="24">
        <f>111-57</f>
        <v>54</v>
      </c>
      <c r="J5" s="25">
        <v>14</v>
      </c>
      <c r="K5" s="25">
        <v>3</v>
      </c>
      <c r="L5" s="25">
        <v>2</v>
      </c>
      <c r="M5" s="25">
        <v>7</v>
      </c>
      <c r="N5" s="175">
        <v>1</v>
      </c>
      <c r="O5" s="175">
        <v>4</v>
      </c>
      <c r="P5" s="175">
        <v>1</v>
      </c>
      <c r="Q5" s="175">
        <v>1</v>
      </c>
      <c r="R5" s="175">
        <v>11</v>
      </c>
      <c r="S5" s="26">
        <f>I5-J5-K5-L5-M5-N5-O5-P5-Q5-R5</f>
        <v>10</v>
      </c>
      <c r="U5" s="73">
        <v>9</v>
      </c>
      <c r="V5" s="74">
        <v>22</v>
      </c>
      <c r="W5" s="76">
        <v>9</v>
      </c>
      <c r="X5" s="80">
        <f>SUM(U5:W5)</f>
        <v>40</v>
      </c>
    </row>
    <row r="6" spans="1:24" s="5" customFormat="1">
      <c r="A6" s="7">
        <v>2</v>
      </c>
      <c r="B6" s="27">
        <f>C6+I6</f>
        <v>109</v>
      </c>
      <c r="C6" s="21">
        <v>61</v>
      </c>
      <c r="D6" s="28">
        <f>15+21+8</f>
        <v>44</v>
      </c>
      <c r="E6" s="29">
        <v>0</v>
      </c>
      <c r="F6" s="29">
        <v>2</v>
      </c>
      <c r="G6" s="29">
        <v>5</v>
      </c>
      <c r="H6" s="29">
        <f t="shared" ref="H6:H16" si="0">C6-D6-E6-F6-G6</f>
        <v>10</v>
      </c>
      <c r="I6" s="30">
        <v>48</v>
      </c>
      <c r="J6" s="28">
        <v>11</v>
      </c>
      <c r="K6" s="28">
        <v>6</v>
      </c>
      <c r="L6" s="28">
        <v>6</v>
      </c>
      <c r="M6" s="28">
        <v>2</v>
      </c>
      <c r="N6" s="29">
        <v>0</v>
      </c>
      <c r="O6" s="29">
        <v>3</v>
      </c>
      <c r="P6" s="29">
        <v>0</v>
      </c>
      <c r="Q6" s="29">
        <v>2</v>
      </c>
      <c r="R6" s="29">
        <v>5</v>
      </c>
      <c r="S6" s="31">
        <f t="shared" ref="S6:S16" si="1">I6-J6-K6-L6-M6-N6-O6-P6-Q6-R6</f>
        <v>13</v>
      </c>
      <c r="U6" s="67">
        <v>15</v>
      </c>
      <c r="V6" s="68">
        <v>21</v>
      </c>
      <c r="W6" s="77">
        <v>8</v>
      </c>
      <c r="X6" s="81">
        <f t="shared" ref="X6:X16" si="2">SUM(U6:W6)</f>
        <v>44</v>
      </c>
    </row>
    <row r="7" spans="1:24" s="5" customFormat="1">
      <c r="A7" s="7">
        <v>3</v>
      </c>
      <c r="B7" s="27">
        <f>C7+I7</f>
        <v>372</v>
      </c>
      <c r="C7" s="21">
        <v>251</v>
      </c>
      <c r="D7" s="28">
        <f>17+54+20</f>
        <v>91</v>
      </c>
      <c r="E7" s="29">
        <v>27</v>
      </c>
      <c r="F7" s="29">
        <v>31</v>
      </c>
      <c r="G7" s="29">
        <v>7</v>
      </c>
      <c r="H7" s="29">
        <f t="shared" si="0"/>
        <v>95</v>
      </c>
      <c r="I7" s="30">
        <v>121</v>
      </c>
      <c r="J7" s="28">
        <v>32</v>
      </c>
      <c r="K7" s="28">
        <v>15</v>
      </c>
      <c r="L7" s="28">
        <v>7</v>
      </c>
      <c r="M7" s="28">
        <v>8</v>
      </c>
      <c r="N7" s="29">
        <v>3</v>
      </c>
      <c r="O7" s="29">
        <v>1</v>
      </c>
      <c r="P7" s="29">
        <v>4</v>
      </c>
      <c r="Q7" s="29">
        <v>3</v>
      </c>
      <c r="R7" s="29">
        <v>12</v>
      </c>
      <c r="S7" s="31">
        <f t="shared" si="1"/>
        <v>36</v>
      </c>
      <c r="U7" s="67">
        <v>17</v>
      </c>
      <c r="V7" s="68">
        <v>54</v>
      </c>
      <c r="W7" s="77">
        <v>20</v>
      </c>
      <c r="X7" s="81">
        <f t="shared" si="2"/>
        <v>91</v>
      </c>
    </row>
    <row r="8" spans="1:24" s="5" customFormat="1">
      <c r="A8" s="7">
        <v>4</v>
      </c>
      <c r="B8" s="27">
        <f>C8+I8</f>
        <v>266</v>
      </c>
      <c r="C8" s="21">
        <v>121</v>
      </c>
      <c r="D8" s="28">
        <f>9+24+15</f>
        <v>48</v>
      </c>
      <c r="E8" s="29">
        <v>7</v>
      </c>
      <c r="F8" s="29">
        <v>13</v>
      </c>
      <c r="G8" s="29">
        <v>13</v>
      </c>
      <c r="H8" s="29">
        <f t="shared" si="0"/>
        <v>40</v>
      </c>
      <c r="I8" s="30">
        <v>145</v>
      </c>
      <c r="J8" s="28">
        <v>26</v>
      </c>
      <c r="K8" s="28">
        <v>29</v>
      </c>
      <c r="L8" s="28">
        <v>5</v>
      </c>
      <c r="M8" s="28">
        <v>5</v>
      </c>
      <c r="N8" s="29">
        <v>10</v>
      </c>
      <c r="O8" s="29">
        <v>9</v>
      </c>
      <c r="P8" s="29">
        <v>2</v>
      </c>
      <c r="Q8" s="29">
        <v>9</v>
      </c>
      <c r="R8" s="29">
        <v>16</v>
      </c>
      <c r="S8" s="31">
        <f t="shared" si="1"/>
        <v>34</v>
      </c>
      <c r="U8" s="67">
        <v>9</v>
      </c>
      <c r="V8" s="68">
        <v>24</v>
      </c>
      <c r="W8" s="77">
        <v>15</v>
      </c>
      <c r="X8" s="81">
        <f t="shared" si="2"/>
        <v>48</v>
      </c>
    </row>
    <row r="9" spans="1:24" s="8" customFormat="1">
      <c r="A9" s="7">
        <v>5</v>
      </c>
      <c r="B9" s="27">
        <f t="shared" ref="B9:B15" si="3">C9+I9</f>
        <v>145</v>
      </c>
      <c r="C9" s="21">
        <v>75</v>
      </c>
      <c r="D9" s="32">
        <f>3+31+9</f>
        <v>43</v>
      </c>
      <c r="E9" s="33">
        <v>3</v>
      </c>
      <c r="F9" s="33">
        <v>8</v>
      </c>
      <c r="G9" s="33">
        <v>1</v>
      </c>
      <c r="H9" s="33">
        <f t="shared" si="0"/>
        <v>20</v>
      </c>
      <c r="I9" s="30">
        <v>70</v>
      </c>
      <c r="J9" s="32">
        <v>9</v>
      </c>
      <c r="K9" s="32">
        <v>12</v>
      </c>
      <c r="L9" s="32">
        <v>6</v>
      </c>
      <c r="M9" s="32">
        <v>9</v>
      </c>
      <c r="N9" s="33">
        <v>1</v>
      </c>
      <c r="O9" s="33">
        <v>7</v>
      </c>
      <c r="P9" s="33">
        <v>2</v>
      </c>
      <c r="Q9" s="33">
        <v>0</v>
      </c>
      <c r="R9" s="33">
        <v>6</v>
      </c>
      <c r="S9" s="34">
        <f t="shared" si="1"/>
        <v>18</v>
      </c>
      <c r="U9" s="69">
        <v>3</v>
      </c>
      <c r="V9" s="70">
        <v>31</v>
      </c>
      <c r="W9" s="78">
        <v>9</v>
      </c>
      <c r="X9" s="81">
        <f t="shared" si="2"/>
        <v>43</v>
      </c>
    </row>
    <row r="10" spans="1:24" s="8" customFormat="1">
      <c r="A10" s="7">
        <v>6</v>
      </c>
      <c r="B10" s="27">
        <f t="shared" si="3"/>
        <v>105</v>
      </c>
      <c r="C10" s="21">
        <v>57</v>
      </c>
      <c r="D10" s="32">
        <f>9+23+12</f>
        <v>44</v>
      </c>
      <c r="E10" s="33">
        <v>0</v>
      </c>
      <c r="F10" s="33">
        <v>5</v>
      </c>
      <c r="G10" s="33">
        <v>3</v>
      </c>
      <c r="H10" s="33">
        <f t="shared" si="0"/>
        <v>5</v>
      </c>
      <c r="I10" s="30">
        <v>48</v>
      </c>
      <c r="J10" s="32">
        <v>9</v>
      </c>
      <c r="K10" s="32">
        <v>1</v>
      </c>
      <c r="L10" s="32">
        <v>1</v>
      </c>
      <c r="M10" s="32">
        <v>9</v>
      </c>
      <c r="N10" s="33">
        <v>4</v>
      </c>
      <c r="O10" s="33">
        <v>2</v>
      </c>
      <c r="P10" s="33">
        <v>1</v>
      </c>
      <c r="Q10" s="33">
        <v>1</v>
      </c>
      <c r="R10" s="33">
        <v>12</v>
      </c>
      <c r="S10" s="34">
        <f t="shared" si="1"/>
        <v>8</v>
      </c>
      <c r="U10" s="69">
        <v>9</v>
      </c>
      <c r="V10" s="70">
        <v>23</v>
      </c>
      <c r="W10" s="78">
        <v>12</v>
      </c>
      <c r="X10" s="81">
        <f t="shared" si="2"/>
        <v>44</v>
      </c>
    </row>
    <row r="11" spans="1:24" s="8" customFormat="1">
      <c r="A11" s="7">
        <v>7</v>
      </c>
      <c r="B11" s="27">
        <f t="shared" si="3"/>
        <v>163</v>
      </c>
      <c r="C11" s="21">
        <v>57</v>
      </c>
      <c r="D11" s="32">
        <f>7+23+11</f>
        <v>41</v>
      </c>
      <c r="E11" s="33">
        <v>2</v>
      </c>
      <c r="F11" s="33">
        <v>3</v>
      </c>
      <c r="G11" s="33">
        <v>1</v>
      </c>
      <c r="H11" s="33">
        <f t="shared" si="0"/>
        <v>10</v>
      </c>
      <c r="I11" s="30">
        <v>106</v>
      </c>
      <c r="J11" s="32">
        <v>8</v>
      </c>
      <c r="K11" s="32">
        <v>7</v>
      </c>
      <c r="L11" s="32">
        <v>1</v>
      </c>
      <c r="M11" s="32">
        <v>12</v>
      </c>
      <c r="N11" s="33">
        <v>0</v>
      </c>
      <c r="O11" s="33">
        <v>3</v>
      </c>
      <c r="P11" s="33">
        <v>3</v>
      </c>
      <c r="Q11" s="33">
        <v>2</v>
      </c>
      <c r="R11" s="33">
        <v>43</v>
      </c>
      <c r="S11" s="34">
        <f t="shared" si="1"/>
        <v>27</v>
      </c>
      <c r="U11" s="69">
        <v>7</v>
      </c>
      <c r="V11" s="70">
        <v>23</v>
      </c>
      <c r="W11" s="78">
        <v>11</v>
      </c>
      <c r="X11" s="81">
        <f t="shared" si="2"/>
        <v>41</v>
      </c>
    </row>
    <row r="12" spans="1:24" s="8" customFormat="1">
      <c r="A12" s="7">
        <v>8</v>
      </c>
      <c r="B12" s="27">
        <f t="shared" si="3"/>
        <v>154</v>
      </c>
      <c r="C12" s="21">
        <v>77</v>
      </c>
      <c r="D12" s="32">
        <f>6+35+9</f>
        <v>50</v>
      </c>
      <c r="E12" s="33">
        <v>2</v>
      </c>
      <c r="F12" s="33">
        <v>6</v>
      </c>
      <c r="G12" s="33">
        <v>2</v>
      </c>
      <c r="H12" s="33">
        <f t="shared" si="0"/>
        <v>17</v>
      </c>
      <c r="I12" s="30">
        <v>77</v>
      </c>
      <c r="J12" s="32">
        <v>16</v>
      </c>
      <c r="K12" s="32">
        <v>9</v>
      </c>
      <c r="L12" s="32">
        <v>0</v>
      </c>
      <c r="M12" s="32">
        <v>11</v>
      </c>
      <c r="N12" s="33">
        <v>8</v>
      </c>
      <c r="O12" s="33">
        <v>1</v>
      </c>
      <c r="P12" s="33">
        <v>1</v>
      </c>
      <c r="Q12" s="33">
        <v>0</v>
      </c>
      <c r="R12" s="33">
        <v>18</v>
      </c>
      <c r="S12" s="34">
        <f t="shared" si="1"/>
        <v>13</v>
      </c>
      <c r="U12" s="69">
        <v>6</v>
      </c>
      <c r="V12" s="70">
        <v>35</v>
      </c>
      <c r="W12" s="78">
        <v>9</v>
      </c>
      <c r="X12" s="81">
        <f t="shared" si="2"/>
        <v>50</v>
      </c>
    </row>
    <row r="13" spans="1:24" s="8" customFormat="1">
      <c r="A13" s="7">
        <v>9</v>
      </c>
      <c r="B13" s="27">
        <f t="shared" si="3"/>
        <v>113</v>
      </c>
      <c r="C13" s="21">
        <v>57</v>
      </c>
      <c r="D13" s="32">
        <f>12+15+6</f>
        <v>33</v>
      </c>
      <c r="E13" s="33">
        <v>2</v>
      </c>
      <c r="F13" s="33">
        <v>7</v>
      </c>
      <c r="G13" s="33">
        <v>4</v>
      </c>
      <c r="H13" s="33">
        <f t="shared" si="0"/>
        <v>11</v>
      </c>
      <c r="I13" s="30">
        <v>56</v>
      </c>
      <c r="J13" s="32">
        <v>12</v>
      </c>
      <c r="K13" s="32">
        <v>4</v>
      </c>
      <c r="L13" s="32">
        <v>1</v>
      </c>
      <c r="M13" s="32">
        <v>6</v>
      </c>
      <c r="N13" s="33">
        <v>7</v>
      </c>
      <c r="O13" s="33">
        <v>3</v>
      </c>
      <c r="P13" s="33">
        <v>3</v>
      </c>
      <c r="Q13" s="33">
        <v>0</v>
      </c>
      <c r="R13" s="33">
        <v>12</v>
      </c>
      <c r="S13" s="34">
        <f t="shared" si="1"/>
        <v>8</v>
      </c>
      <c r="U13" s="69">
        <v>12</v>
      </c>
      <c r="V13" s="70">
        <v>15</v>
      </c>
      <c r="W13" s="78">
        <v>6</v>
      </c>
      <c r="X13" s="81">
        <f t="shared" si="2"/>
        <v>33</v>
      </c>
    </row>
    <row r="14" spans="1:24" s="8" customFormat="1">
      <c r="A14" s="7">
        <v>10</v>
      </c>
      <c r="B14" s="27">
        <f t="shared" si="3"/>
        <v>165</v>
      </c>
      <c r="C14" s="21">
        <v>92</v>
      </c>
      <c r="D14" s="28">
        <f>5+43+21</f>
        <v>69</v>
      </c>
      <c r="E14" s="29">
        <v>4</v>
      </c>
      <c r="F14" s="29">
        <v>6</v>
      </c>
      <c r="G14" s="29">
        <v>0</v>
      </c>
      <c r="H14" s="29">
        <f t="shared" si="0"/>
        <v>13</v>
      </c>
      <c r="I14" s="30">
        <v>73</v>
      </c>
      <c r="J14" s="28">
        <v>22</v>
      </c>
      <c r="K14" s="28">
        <v>3</v>
      </c>
      <c r="L14" s="28">
        <v>6</v>
      </c>
      <c r="M14" s="28">
        <v>5</v>
      </c>
      <c r="N14" s="29">
        <v>6</v>
      </c>
      <c r="O14" s="29">
        <v>3</v>
      </c>
      <c r="P14" s="29">
        <v>2</v>
      </c>
      <c r="Q14" s="29">
        <v>6</v>
      </c>
      <c r="R14" s="29">
        <v>8</v>
      </c>
      <c r="S14" s="31">
        <f t="shared" si="1"/>
        <v>12</v>
      </c>
      <c r="U14" s="69">
        <v>5</v>
      </c>
      <c r="V14" s="70">
        <v>43</v>
      </c>
      <c r="W14" s="78">
        <v>21</v>
      </c>
      <c r="X14" s="81">
        <f t="shared" si="2"/>
        <v>69</v>
      </c>
    </row>
    <row r="15" spans="1:24" s="8" customFormat="1">
      <c r="A15" s="7">
        <v>11</v>
      </c>
      <c r="B15" s="27">
        <f t="shared" si="3"/>
        <v>129</v>
      </c>
      <c r="C15" s="21">
        <v>82</v>
      </c>
      <c r="D15" s="28">
        <f>3+42+11</f>
        <v>56</v>
      </c>
      <c r="E15" s="29">
        <v>7</v>
      </c>
      <c r="F15" s="29">
        <v>2</v>
      </c>
      <c r="G15" s="29">
        <v>8</v>
      </c>
      <c r="H15" s="29">
        <f t="shared" si="0"/>
        <v>9</v>
      </c>
      <c r="I15" s="30">
        <v>47</v>
      </c>
      <c r="J15" s="28">
        <v>14</v>
      </c>
      <c r="K15" s="28">
        <v>9</v>
      </c>
      <c r="L15" s="28">
        <v>3</v>
      </c>
      <c r="M15" s="28">
        <v>3</v>
      </c>
      <c r="N15" s="29">
        <v>5</v>
      </c>
      <c r="O15" s="29">
        <v>0</v>
      </c>
      <c r="P15" s="29">
        <v>2</v>
      </c>
      <c r="Q15" s="29">
        <v>1</v>
      </c>
      <c r="R15" s="29">
        <v>2</v>
      </c>
      <c r="S15" s="31">
        <f t="shared" si="1"/>
        <v>8</v>
      </c>
      <c r="U15" s="69">
        <v>3</v>
      </c>
      <c r="V15" s="70">
        <v>42</v>
      </c>
      <c r="W15" s="78">
        <v>11</v>
      </c>
      <c r="X15" s="81">
        <f t="shared" si="2"/>
        <v>56</v>
      </c>
    </row>
    <row r="16" spans="1:24" s="8" customFormat="1">
      <c r="A16" s="6">
        <v>12</v>
      </c>
      <c r="B16" s="35">
        <f>C16+I16</f>
        <v>131</v>
      </c>
      <c r="C16" s="36">
        <v>74</v>
      </c>
      <c r="D16" s="37">
        <f>5+39+5</f>
        <v>49</v>
      </c>
      <c r="E16" s="38">
        <v>5</v>
      </c>
      <c r="F16" s="38">
        <v>7</v>
      </c>
      <c r="G16" s="38">
        <v>3</v>
      </c>
      <c r="H16" s="38">
        <f t="shared" si="0"/>
        <v>10</v>
      </c>
      <c r="I16" s="39">
        <v>57</v>
      </c>
      <c r="J16" s="37">
        <v>8</v>
      </c>
      <c r="K16" s="37">
        <v>5</v>
      </c>
      <c r="L16" s="37">
        <v>3</v>
      </c>
      <c r="M16" s="37">
        <v>1</v>
      </c>
      <c r="N16" s="38">
        <v>1</v>
      </c>
      <c r="O16" s="38">
        <v>5</v>
      </c>
      <c r="P16" s="38">
        <v>1</v>
      </c>
      <c r="Q16" s="38">
        <v>5</v>
      </c>
      <c r="R16" s="38">
        <v>14</v>
      </c>
      <c r="S16" s="40">
        <f t="shared" si="1"/>
        <v>14</v>
      </c>
      <c r="U16" s="83">
        <v>5</v>
      </c>
      <c r="V16" s="84">
        <v>39</v>
      </c>
      <c r="W16" s="85">
        <v>5</v>
      </c>
      <c r="X16" s="86">
        <f t="shared" si="2"/>
        <v>49</v>
      </c>
    </row>
    <row r="17" spans="1:27" s="8" customFormat="1" ht="15.75" thickBot="1">
      <c r="A17" s="19"/>
      <c r="B17" s="41">
        <f>C17+I17</f>
        <v>1963</v>
      </c>
      <c r="C17" s="42">
        <f t="shared" ref="C17:S17" si="4">SUM(C5:C16)</f>
        <v>1061</v>
      </c>
      <c r="D17" s="42">
        <f t="shared" si="4"/>
        <v>608</v>
      </c>
      <c r="E17" s="185">
        <f t="shared" si="4"/>
        <v>60</v>
      </c>
      <c r="F17" s="185">
        <f t="shared" si="4"/>
        <v>95</v>
      </c>
      <c r="G17" s="185">
        <f t="shared" si="4"/>
        <v>49</v>
      </c>
      <c r="H17" s="42">
        <f t="shared" si="4"/>
        <v>249</v>
      </c>
      <c r="I17" s="44">
        <f t="shared" si="4"/>
        <v>902</v>
      </c>
      <c r="J17" s="43">
        <f t="shared" si="4"/>
        <v>181</v>
      </c>
      <c r="K17" s="43">
        <f t="shared" si="4"/>
        <v>103</v>
      </c>
      <c r="L17" s="43">
        <f t="shared" si="4"/>
        <v>41</v>
      </c>
      <c r="M17" s="43">
        <f t="shared" si="4"/>
        <v>78</v>
      </c>
      <c r="N17" s="237">
        <f t="shared" si="4"/>
        <v>46</v>
      </c>
      <c r="O17" s="237">
        <f t="shared" si="4"/>
        <v>41</v>
      </c>
      <c r="P17" s="237">
        <f t="shared" si="4"/>
        <v>22</v>
      </c>
      <c r="Q17" s="237">
        <f t="shared" si="4"/>
        <v>30</v>
      </c>
      <c r="R17" s="236">
        <f t="shared" si="4"/>
        <v>159</v>
      </c>
      <c r="S17" s="45">
        <f t="shared" si="4"/>
        <v>201</v>
      </c>
      <c r="U17" s="87">
        <f>SUM(U5:U16)</f>
        <v>100</v>
      </c>
      <c r="V17" s="88">
        <f>SUM(V5:V16)</f>
        <v>372</v>
      </c>
      <c r="W17" s="89">
        <f>SUM(W5:W16)</f>
        <v>136</v>
      </c>
      <c r="X17" s="90">
        <f>SUM(X5:X16)</f>
        <v>608</v>
      </c>
    </row>
    <row r="18" spans="1:27" s="5" customFormat="1" ht="9" customHeight="1" thickBot="1">
      <c r="A18" s="9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</row>
    <row r="19" spans="1:27" s="5" customFormat="1">
      <c r="A19" s="559" t="s">
        <v>1</v>
      </c>
      <c r="B19" s="575" t="s">
        <v>33</v>
      </c>
      <c r="C19" s="576"/>
      <c r="D19" s="576"/>
      <c r="E19" s="576"/>
      <c r="F19" s="576"/>
      <c r="G19" s="576"/>
      <c r="H19" s="576"/>
      <c r="I19" s="576"/>
      <c r="J19" s="576"/>
      <c r="K19" s="576"/>
      <c r="L19" s="576"/>
      <c r="M19" s="576"/>
      <c r="N19" s="577"/>
      <c r="O19" s="577"/>
      <c r="P19" s="577"/>
      <c r="Q19" s="577"/>
      <c r="R19" s="577"/>
      <c r="S19" s="578"/>
    </row>
    <row r="20" spans="1:27" s="5" customFormat="1" ht="15.75" thickBot="1">
      <c r="A20" s="560"/>
      <c r="B20" s="579" t="s">
        <v>12</v>
      </c>
      <c r="C20" s="581" t="s">
        <v>20</v>
      </c>
      <c r="D20" s="47"/>
      <c r="E20" s="47"/>
      <c r="F20" s="47"/>
      <c r="G20" s="47"/>
      <c r="H20" s="47"/>
      <c r="I20" s="583" t="s">
        <v>21</v>
      </c>
      <c r="J20" s="47"/>
      <c r="K20" s="47"/>
      <c r="L20" s="47"/>
      <c r="M20" s="47"/>
      <c r="N20" s="47"/>
      <c r="O20" s="47"/>
      <c r="P20" s="47"/>
      <c r="Q20" s="47"/>
      <c r="R20" s="47"/>
      <c r="S20" s="48"/>
      <c r="U20" s="5" t="s">
        <v>47</v>
      </c>
    </row>
    <row r="21" spans="1:27" s="5" customFormat="1">
      <c r="A21" s="561"/>
      <c r="B21" s="580"/>
      <c r="C21" s="582"/>
      <c r="D21" s="49" t="s">
        <v>5</v>
      </c>
      <c r="E21" s="50" t="s">
        <v>67</v>
      </c>
      <c r="F21" s="50" t="s">
        <v>68</v>
      </c>
      <c r="G21" s="50" t="s">
        <v>69</v>
      </c>
      <c r="H21" s="50" t="s">
        <v>19</v>
      </c>
      <c r="I21" s="584"/>
      <c r="J21" s="49" t="s">
        <v>15</v>
      </c>
      <c r="K21" s="49" t="s">
        <v>16</v>
      </c>
      <c r="L21" s="49" t="s">
        <v>17</v>
      </c>
      <c r="M21" s="49" t="s">
        <v>18</v>
      </c>
      <c r="N21" s="16" t="s">
        <v>49</v>
      </c>
      <c r="O21" s="16" t="s">
        <v>50</v>
      </c>
      <c r="P21" s="16" t="s">
        <v>51</v>
      </c>
      <c r="Q21" s="16" t="s">
        <v>65</v>
      </c>
      <c r="R21" s="16" t="s">
        <v>64</v>
      </c>
      <c r="S21" s="51" t="s">
        <v>19</v>
      </c>
      <c r="U21" s="71" t="s">
        <v>43</v>
      </c>
      <c r="V21" s="72" t="s">
        <v>44</v>
      </c>
      <c r="W21" s="75" t="s">
        <v>45</v>
      </c>
      <c r="X21" s="79"/>
    </row>
    <row r="22" spans="1:27" s="5" customFormat="1">
      <c r="A22" s="7">
        <v>1</v>
      </c>
      <c r="B22" s="27">
        <f>C22+I22</f>
        <v>151</v>
      </c>
      <c r="C22" s="55">
        <v>91</v>
      </c>
      <c r="D22" s="56">
        <f>6+46+20</f>
        <v>72</v>
      </c>
      <c r="E22" s="57">
        <v>4</v>
      </c>
      <c r="F22" s="57">
        <v>3</v>
      </c>
      <c r="G22" s="57">
        <v>4</v>
      </c>
      <c r="H22" s="57">
        <f t="shared" ref="H22:H33" si="5">C22-D22-E22-F22-G22</f>
        <v>8</v>
      </c>
      <c r="I22" s="24">
        <f>151-91</f>
        <v>60</v>
      </c>
      <c r="J22" s="25">
        <v>9</v>
      </c>
      <c r="K22" s="25">
        <v>16</v>
      </c>
      <c r="L22" s="25">
        <v>0</v>
      </c>
      <c r="M22" s="25">
        <v>5</v>
      </c>
      <c r="N22" s="175">
        <v>2</v>
      </c>
      <c r="O22" s="175">
        <v>11</v>
      </c>
      <c r="P22" s="175">
        <v>2</v>
      </c>
      <c r="Q22" s="175">
        <v>2</v>
      </c>
      <c r="R22" s="175">
        <v>3</v>
      </c>
      <c r="S22" s="26">
        <f t="shared" ref="S22:S33" si="6">I22-J22-K22-L22-M22-N22-O22-P22-Q22-R22</f>
        <v>10</v>
      </c>
      <c r="U22" s="73">
        <v>6</v>
      </c>
      <c r="V22" s="74">
        <v>46</v>
      </c>
      <c r="W22" s="76">
        <v>20</v>
      </c>
      <c r="X22" s="80">
        <f>SUM(U22:W22)</f>
        <v>72</v>
      </c>
    </row>
    <row r="23" spans="1:27" s="5" customFormat="1">
      <c r="A23" s="7">
        <v>2</v>
      </c>
      <c r="B23" s="27">
        <f>C23+I23</f>
        <v>139</v>
      </c>
      <c r="C23" s="55">
        <v>61</v>
      </c>
      <c r="D23" s="58">
        <f>5+25+8</f>
        <v>38</v>
      </c>
      <c r="E23" s="59">
        <v>1</v>
      </c>
      <c r="F23" s="59">
        <v>9</v>
      </c>
      <c r="G23" s="59">
        <v>3</v>
      </c>
      <c r="H23" s="59">
        <f t="shared" si="5"/>
        <v>10</v>
      </c>
      <c r="I23" s="30">
        <v>78</v>
      </c>
      <c r="J23" s="28">
        <v>16</v>
      </c>
      <c r="K23" s="28">
        <v>9</v>
      </c>
      <c r="L23" s="28">
        <v>10</v>
      </c>
      <c r="M23" s="28">
        <v>5</v>
      </c>
      <c r="N23" s="29">
        <v>5</v>
      </c>
      <c r="O23" s="29">
        <v>0</v>
      </c>
      <c r="P23" s="29">
        <v>3</v>
      </c>
      <c r="Q23" s="29">
        <v>1</v>
      </c>
      <c r="R23" s="29">
        <v>12</v>
      </c>
      <c r="S23" s="31">
        <f t="shared" si="6"/>
        <v>17</v>
      </c>
      <c r="U23" s="67">
        <v>5</v>
      </c>
      <c r="V23" s="68">
        <v>25</v>
      </c>
      <c r="W23" s="77">
        <v>8</v>
      </c>
      <c r="X23" s="81">
        <f t="shared" ref="X23:X33" si="7">SUM(U23:W23)</f>
        <v>38</v>
      </c>
    </row>
    <row r="24" spans="1:27" s="5" customFormat="1">
      <c r="A24" s="7">
        <v>3</v>
      </c>
      <c r="B24" s="27">
        <f>C24+I24</f>
        <v>493</v>
      </c>
      <c r="C24" s="55">
        <v>244</v>
      </c>
      <c r="D24" s="58">
        <f>7+29+35</f>
        <v>71</v>
      </c>
      <c r="E24" s="59">
        <v>31</v>
      </c>
      <c r="F24" s="59">
        <v>19</v>
      </c>
      <c r="G24" s="59">
        <v>13</v>
      </c>
      <c r="H24" s="59">
        <f t="shared" si="5"/>
        <v>110</v>
      </c>
      <c r="I24" s="30">
        <v>249</v>
      </c>
      <c r="J24" s="28">
        <v>68</v>
      </c>
      <c r="K24" s="28">
        <v>36</v>
      </c>
      <c r="L24" s="28">
        <v>11</v>
      </c>
      <c r="M24" s="28">
        <v>10</v>
      </c>
      <c r="N24" s="29">
        <v>25</v>
      </c>
      <c r="O24" s="29">
        <v>20</v>
      </c>
      <c r="P24" s="29">
        <v>7</v>
      </c>
      <c r="Q24" s="29">
        <v>11</v>
      </c>
      <c r="R24" s="29">
        <v>6</v>
      </c>
      <c r="S24" s="31">
        <f t="shared" si="6"/>
        <v>55</v>
      </c>
      <c r="U24" s="67">
        <v>7</v>
      </c>
      <c r="V24" s="68">
        <v>29</v>
      </c>
      <c r="W24" s="77">
        <v>35</v>
      </c>
      <c r="X24" s="81">
        <f t="shared" si="7"/>
        <v>71</v>
      </c>
    </row>
    <row r="25" spans="1:27" s="5" customFormat="1">
      <c r="A25" s="7">
        <v>4</v>
      </c>
      <c r="B25" s="27">
        <f>C25+I25</f>
        <v>208</v>
      </c>
      <c r="C25" s="55">
        <v>91</v>
      </c>
      <c r="D25" s="58">
        <f>11+28+10</f>
        <v>49</v>
      </c>
      <c r="E25" s="59">
        <v>5</v>
      </c>
      <c r="F25" s="59">
        <v>11</v>
      </c>
      <c r="G25" s="59">
        <v>5</v>
      </c>
      <c r="H25" s="59">
        <f t="shared" si="5"/>
        <v>21</v>
      </c>
      <c r="I25" s="30">
        <v>117</v>
      </c>
      <c r="J25" s="28">
        <v>23</v>
      </c>
      <c r="K25" s="28">
        <v>13</v>
      </c>
      <c r="L25" s="28">
        <v>17</v>
      </c>
      <c r="M25" s="28">
        <v>7</v>
      </c>
      <c r="N25" s="29">
        <v>5</v>
      </c>
      <c r="O25" s="29">
        <v>11</v>
      </c>
      <c r="P25" s="29">
        <v>5</v>
      </c>
      <c r="Q25" s="29">
        <v>2</v>
      </c>
      <c r="R25" s="29">
        <v>8</v>
      </c>
      <c r="S25" s="31">
        <f t="shared" si="6"/>
        <v>26</v>
      </c>
      <c r="U25" s="67">
        <v>11</v>
      </c>
      <c r="V25" s="68">
        <v>28</v>
      </c>
      <c r="W25" s="77">
        <v>10</v>
      </c>
      <c r="X25" s="81">
        <f t="shared" si="7"/>
        <v>49</v>
      </c>
      <c r="Y25" s="8"/>
      <c r="Z25" s="8"/>
      <c r="AA25" s="8"/>
    </row>
    <row r="26" spans="1:27" s="8" customFormat="1">
      <c r="A26" s="7">
        <v>5</v>
      </c>
      <c r="B26" s="27">
        <f>C26+I26</f>
        <v>167</v>
      </c>
      <c r="C26" s="55">
        <v>86</v>
      </c>
      <c r="D26" s="58">
        <f>7+29+6</f>
        <v>42</v>
      </c>
      <c r="E26" s="59">
        <v>2</v>
      </c>
      <c r="F26" s="59">
        <v>17</v>
      </c>
      <c r="G26" s="59">
        <v>3</v>
      </c>
      <c r="H26" s="59">
        <f t="shared" si="5"/>
        <v>22</v>
      </c>
      <c r="I26" s="30">
        <v>81</v>
      </c>
      <c r="J26" s="32">
        <v>15</v>
      </c>
      <c r="K26" s="32">
        <v>14</v>
      </c>
      <c r="L26" s="32">
        <v>1</v>
      </c>
      <c r="M26" s="32">
        <v>2</v>
      </c>
      <c r="N26" s="33">
        <v>6</v>
      </c>
      <c r="O26" s="33">
        <v>7</v>
      </c>
      <c r="P26" s="33">
        <v>0</v>
      </c>
      <c r="Q26" s="33">
        <v>8</v>
      </c>
      <c r="R26" s="33">
        <v>0</v>
      </c>
      <c r="S26" s="34">
        <f t="shared" si="6"/>
        <v>28</v>
      </c>
      <c r="U26" s="69">
        <v>7</v>
      </c>
      <c r="V26" s="70">
        <v>29</v>
      </c>
      <c r="W26" s="78">
        <v>6</v>
      </c>
      <c r="X26" s="81">
        <f t="shared" si="7"/>
        <v>42</v>
      </c>
    </row>
    <row r="27" spans="1:27" s="8" customFormat="1">
      <c r="A27" s="7">
        <v>6</v>
      </c>
      <c r="B27" s="27">
        <f t="shared" ref="B27:B32" si="8">C27+I27</f>
        <v>172</v>
      </c>
      <c r="C27" s="55">
        <v>78</v>
      </c>
      <c r="D27" s="58">
        <f>10+30+11</f>
        <v>51</v>
      </c>
      <c r="E27" s="59">
        <v>1</v>
      </c>
      <c r="F27" s="59">
        <v>7</v>
      </c>
      <c r="G27" s="59">
        <v>6</v>
      </c>
      <c r="H27" s="59">
        <f t="shared" si="5"/>
        <v>13</v>
      </c>
      <c r="I27" s="30">
        <v>94</v>
      </c>
      <c r="J27" s="32">
        <v>20</v>
      </c>
      <c r="K27" s="32">
        <v>12</v>
      </c>
      <c r="L27" s="32">
        <v>2</v>
      </c>
      <c r="M27" s="32">
        <v>7</v>
      </c>
      <c r="N27" s="33">
        <v>8</v>
      </c>
      <c r="O27" s="33">
        <v>11</v>
      </c>
      <c r="P27" s="33">
        <v>7</v>
      </c>
      <c r="Q27" s="33">
        <v>2</v>
      </c>
      <c r="R27" s="33">
        <v>8</v>
      </c>
      <c r="S27" s="34">
        <f t="shared" si="6"/>
        <v>17</v>
      </c>
      <c r="U27" s="69">
        <v>10</v>
      </c>
      <c r="V27" s="70">
        <v>30</v>
      </c>
      <c r="W27" s="78">
        <v>11</v>
      </c>
      <c r="X27" s="81">
        <f t="shared" si="7"/>
        <v>51</v>
      </c>
    </row>
    <row r="28" spans="1:27" s="8" customFormat="1">
      <c r="A28" s="7">
        <v>7</v>
      </c>
      <c r="B28" s="27">
        <f t="shared" si="8"/>
        <v>137</v>
      </c>
      <c r="C28" s="55">
        <v>61</v>
      </c>
      <c r="D28" s="58">
        <f>8+20+12</f>
        <v>40</v>
      </c>
      <c r="E28" s="59">
        <v>2</v>
      </c>
      <c r="F28" s="59">
        <v>8</v>
      </c>
      <c r="G28" s="59">
        <v>1</v>
      </c>
      <c r="H28" s="59">
        <f t="shared" si="5"/>
        <v>10</v>
      </c>
      <c r="I28" s="30">
        <v>76</v>
      </c>
      <c r="J28" s="32">
        <v>14</v>
      </c>
      <c r="K28" s="32">
        <v>8</v>
      </c>
      <c r="L28" s="32">
        <v>1</v>
      </c>
      <c r="M28" s="32">
        <v>7</v>
      </c>
      <c r="N28" s="33">
        <v>1</v>
      </c>
      <c r="O28" s="33">
        <v>2</v>
      </c>
      <c r="P28" s="33">
        <v>0</v>
      </c>
      <c r="Q28" s="33">
        <v>3</v>
      </c>
      <c r="R28" s="33">
        <v>12</v>
      </c>
      <c r="S28" s="34">
        <f t="shared" si="6"/>
        <v>28</v>
      </c>
      <c r="U28" s="69">
        <v>8</v>
      </c>
      <c r="V28" s="70">
        <v>20</v>
      </c>
      <c r="W28" s="78">
        <v>12</v>
      </c>
      <c r="X28" s="81">
        <f t="shared" si="7"/>
        <v>40</v>
      </c>
    </row>
    <row r="29" spans="1:27" s="8" customFormat="1">
      <c r="A29" s="7">
        <v>8</v>
      </c>
      <c r="B29" s="27">
        <f t="shared" si="8"/>
        <v>172</v>
      </c>
      <c r="C29" s="55">
        <v>67</v>
      </c>
      <c r="D29" s="58">
        <f>6+19+15</f>
        <v>40</v>
      </c>
      <c r="E29" s="59">
        <v>1</v>
      </c>
      <c r="F29" s="59">
        <v>5</v>
      </c>
      <c r="G29" s="59">
        <v>2</v>
      </c>
      <c r="H29" s="59">
        <f t="shared" si="5"/>
        <v>19</v>
      </c>
      <c r="I29" s="30">
        <v>105</v>
      </c>
      <c r="J29" s="32">
        <v>22</v>
      </c>
      <c r="K29" s="32">
        <v>6</v>
      </c>
      <c r="L29" s="32">
        <v>6</v>
      </c>
      <c r="M29" s="32">
        <v>6</v>
      </c>
      <c r="N29" s="33">
        <v>2</v>
      </c>
      <c r="O29" s="33">
        <v>5</v>
      </c>
      <c r="P29" s="33">
        <v>6</v>
      </c>
      <c r="Q29" s="33">
        <v>2</v>
      </c>
      <c r="R29" s="33">
        <v>32</v>
      </c>
      <c r="S29" s="34">
        <f t="shared" si="6"/>
        <v>18</v>
      </c>
      <c r="U29" s="69">
        <v>6</v>
      </c>
      <c r="V29" s="70">
        <v>19</v>
      </c>
      <c r="W29" s="78">
        <v>15</v>
      </c>
      <c r="X29" s="81">
        <f t="shared" si="7"/>
        <v>40</v>
      </c>
    </row>
    <row r="30" spans="1:27" s="8" customFormat="1">
      <c r="A30" s="7">
        <v>9</v>
      </c>
      <c r="B30" s="27">
        <f t="shared" si="8"/>
        <v>149</v>
      </c>
      <c r="C30" s="55">
        <v>61</v>
      </c>
      <c r="D30" s="58">
        <f>3+20+7</f>
        <v>30</v>
      </c>
      <c r="E30" s="59">
        <v>1</v>
      </c>
      <c r="F30" s="59">
        <v>7</v>
      </c>
      <c r="G30" s="59">
        <v>4</v>
      </c>
      <c r="H30" s="59">
        <f t="shared" si="5"/>
        <v>19</v>
      </c>
      <c r="I30" s="30">
        <v>88</v>
      </c>
      <c r="J30" s="32">
        <v>16</v>
      </c>
      <c r="K30" s="32">
        <v>9</v>
      </c>
      <c r="L30" s="32">
        <v>7</v>
      </c>
      <c r="M30" s="32">
        <v>3</v>
      </c>
      <c r="N30" s="33">
        <v>11</v>
      </c>
      <c r="O30" s="33">
        <v>1</v>
      </c>
      <c r="P30" s="33">
        <v>1</v>
      </c>
      <c r="Q30" s="33">
        <v>3</v>
      </c>
      <c r="R30" s="33">
        <v>16</v>
      </c>
      <c r="S30" s="34">
        <f t="shared" si="6"/>
        <v>21</v>
      </c>
      <c r="U30" s="69">
        <v>3</v>
      </c>
      <c r="V30" s="70">
        <v>20</v>
      </c>
      <c r="W30" s="78">
        <v>7</v>
      </c>
      <c r="X30" s="81">
        <f t="shared" si="7"/>
        <v>30</v>
      </c>
    </row>
    <row r="31" spans="1:27" s="8" customFormat="1">
      <c r="A31" s="7">
        <v>10</v>
      </c>
      <c r="B31" s="27">
        <f t="shared" si="8"/>
        <v>123</v>
      </c>
      <c r="C31" s="55">
        <v>64</v>
      </c>
      <c r="D31" s="58">
        <f>2+23+13</f>
        <v>38</v>
      </c>
      <c r="E31" s="59">
        <v>8</v>
      </c>
      <c r="F31" s="59">
        <v>11</v>
      </c>
      <c r="G31" s="59">
        <v>0</v>
      </c>
      <c r="H31" s="59">
        <f t="shared" si="5"/>
        <v>7</v>
      </c>
      <c r="I31" s="30">
        <v>59</v>
      </c>
      <c r="J31" s="28">
        <v>13</v>
      </c>
      <c r="K31" s="28">
        <v>5</v>
      </c>
      <c r="L31" s="28">
        <v>4</v>
      </c>
      <c r="M31" s="28">
        <v>6</v>
      </c>
      <c r="N31" s="29">
        <v>0</v>
      </c>
      <c r="O31" s="29">
        <v>7</v>
      </c>
      <c r="P31" s="29">
        <v>2</v>
      </c>
      <c r="Q31" s="29">
        <v>2</v>
      </c>
      <c r="R31" s="29">
        <v>0</v>
      </c>
      <c r="S31" s="31">
        <f t="shared" si="6"/>
        <v>20</v>
      </c>
      <c r="U31" s="69">
        <v>2</v>
      </c>
      <c r="V31" s="70">
        <v>23</v>
      </c>
      <c r="W31" s="78">
        <v>13</v>
      </c>
      <c r="X31" s="81">
        <f t="shared" si="7"/>
        <v>38</v>
      </c>
    </row>
    <row r="32" spans="1:27" s="8" customFormat="1">
      <c r="A32" s="7">
        <v>11</v>
      </c>
      <c r="B32" s="27">
        <f t="shared" si="8"/>
        <v>139</v>
      </c>
      <c r="C32" s="55">
        <v>65</v>
      </c>
      <c r="D32" s="58">
        <f>8+32+11</f>
        <v>51</v>
      </c>
      <c r="E32" s="59">
        <v>1</v>
      </c>
      <c r="F32" s="59">
        <v>4</v>
      </c>
      <c r="G32" s="59">
        <v>2</v>
      </c>
      <c r="H32" s="59">
        <f t="shared" si="5"/>
        <v>7</v>
      </c>
      <c r="I32" s="30">
        <v>74</v>
      </c>
      <c r="J32" s="52">
        <v>12</v>
      </c>
      <c r="K32" s="52">
        <v>5</v>
      </c>
      <c r="L32" s="52">
        <v>11</v>
      </c>
      <c r="M32" s="52">
        <v>0</v>
      </c>
      <c r="N32" s="176">
        <v>3</v>
      </c>
      <c r="O32" s="176">
        <v>1</v>
      </c>
      <c r="P32" s="176">
        <v>3</v>
      </c>
      <c r="Q32" s="176">
        <v>6</v>
      </c>
      <c r="R32" s="176">
        <v>8</v>
      </c>
      <c r="S32" s="53">
        <f t="shared" si="6"/>
        <v>25</v>
      </c>
      <c r="U32" s="69">
        <v>8</v>
      </c>
      <c r="V32" s="70">
        <v>32</v>
      </c>
      <c r="W32" s="78">
        <v>11</v>
      </c>
      <c r="X32" s="81">
        <f t="shared" si="7"/>
        <v>51</v>
      </c>
    </row>
    <row r="33" spans="1:28" s="8" customFormat="1">
      <c r="A33" s="6">
        <v>12</v>
      </c>
      <c r="B33" s="35">
        <f>C33+I33</f>
        <v>159</v>
      </c>
      <c r="C33" s="60">
        <v>86</v>
      </c>
      <c r="D33" s="61">
        <f>8+24+30</f>
        <v>62</v>
      </c>
      <c r="E33" s="62">
        <v>2</v>
      </c>
      <c r="F33" s="62">
        <v>10</v>
      </c>
      <c r="G33" s="62">
        <v>3</v>
      </c>
      <c r="H33" s="62">
        <f t="shared" si="5"/>
        <v>9</v>
      </c>
      <c r="I33" s="39">
        <v>73</v>
      </c>
      <c r="J33" s="37">
        <v>11</v>
      </c>
      <c r="K33" s="37">
        <v>11</v>
      </c>
      <c r="L33" s="37">
        <v>7</v>
      </c>
      <c r="M33" s="37">
        <v>1</v>
      </c>
      <c r="N33" s="38">
        <v>5</v>
      </c>
      <c r="O33" s="38">
        <v>3</v>
      </c>
      <c r="P33" s="38">
        <v>5</v>
      </c>
      <c r="Q33" s="38">
        <v>2</v>
      </c>
      <c r="R33" s="38">
        <v>10</v>
      </c>
      <c r="S33" s="40">
        <f t="shared" si="6"/>
        <v>18</v>
      </c>
      <c r="U33" s="83">
        <v>8</v>
      </c>
      <c r="V33" s="84">
        <v>24</v>
      </c>
      <c r="W33" s="85">
        <v>30</v>
      </c>
      <c r="X33" s="86">
        <f t="shared" si="7"/>
        <v>62</v>
      </c>
    </row>
    <row r="34" spans="1:28" s="8" customFormat="1" ht="15.75" thickBot="1">
      <c r="A34" s="18"/>
      <c r="B34" s="20">
        <f>C34+I34</f>
        <v>2209</v>
      </c>
      <c r="C34" s="63">
        <f t="shared" ref="C34:S34" si="9">SUM(C22:C33)</f>
        <v>1055</v>
      </c>
      <c r="D34" s="63">
        <f t="shared" si="9"/>
        <v>584</v>
      </c>
      <c r="E34" s="191">
        <f t="shared" si="9"/>
        <v>59</v>
      </c>
      <c r="F34" s="191">
        <f t="shared" si="9"/>
        <v>111</v>
      </c>
      <c r="G34" s="191">
        <f t="shared" si="9"/>
        <v>46</v>
      </c>
      <c r="H34" s="63">
        <f t="shared" si="9"/>
        <v>255</v>
      </c>
      <c r="I34" s="44">
        <f t="shared" si="9"/>
        <v>1154</v>
      </c>
      <c r="J34" s="54">
        <f t="shared" si="9"/>
        <v>239</v>
      </c>
      <c r="K34" s="54">
        <f t="shared" si="9"/>
        <v>144</v>
      </c>
      <c r="L34" s="54">
        <f t="shared" si="9"/>
        <v>77</v>
      </c>
      <c r="M34" s="54">
        <f t="shared" si="9"/>
        <v>59</v>
      </c>
      <c r="N34" s="54">
        <f t="shared" si="9"/>
        <v>73</v>
      </c>
      <c r="O34" s="54">
        <f t="shared" si="9"/>
        <v>79</v>
      </c>
      <c r="P34" s="54">
        <f t="shared" si="9"/>
        <v>41</v>
      </c>
      <c r="Q34" s="54">
        <f t="shared" si="9"/>
        <v>44</v>
      </c>
      <c r="R34" s="54">
        <f t="shared" si="9"/>
        <v>115</v>
      </c>
      <c r="S34" s="45">
        <f t="shared" si="9"/>
        <v>283</v>
      </c>
      <c r="U34" s="87">
        <f>SUM(U22:U33)</f>
        <v>81</v>
      </c>
      <c r="V34" s="88">
        <f>SUM(V22:V33)</f>
        <v>325</v>
      </c>
      <c r="W34" s="89">
        <f>SUM(W22:W33)</f>
        <v>178</v>
      </c>
      <c r="X34" s="91">
        <f>SUM(X22:X33)</f>
        <v>584</v>
      </c>
      <c r="Y34" s="12"/>
      <c r="Z34" s="12"/>
      <c r="AA34" s="12"/>
    </row>
    <row r="35" spans="1:28" s="12" customFormat="1" ht="15.75" thickBo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1"/>
      <c r="U35" s="3"/>
      <c r="V35" s="3"/>
      <c r="W35" s="3"/>
      <c r="X35" s="3"/>
      <c r="Y35" s="3"/>
      <c r="Z35" s="3"/>
      <c r="AA35" s="3"/>
    </row>
    <row r="36" spans="1:28" s="3" customFormat="1">
      <c r="A36" s="559" t="s">
        <v>56</v>
      </c>
      <c r="B36" s="602" t="s">
        <v>59</v>
      </c>
      <c r="C36" s="603"/>
      <c r="D36" s="603"/>
      <c r="E36" s="603"/>
      <c r="F36" s="603"/>
      <c r="G36" s="603"/>
      <c r="H36" s="603"/>
      <c r="I36" s="603"/>
      <c r="J36" s="603"/>
      <c r="K36" s="603"/>
      <c r="L36" s="603"/>
      <c r="M36" s="603"/>
      <c r="N36" s="603"/>
      <c r="O36" s="603"/>
      <c r="P36" s="603"/>
      <c r="Q36" s="603"/>
      <c r="R36" s="603"/>
      <c r="S36" s="604"/>
      <c r="V36" s="1"/>
      <c r="W36" s="1"/>
      <c r="X36" s="1"/>
      <c r="Y36" s="1"/>
      <c r="Z36" s="1"/>
      <c r="AA36" s="1"/>
      <c r="AB36" s="1"/>
    </row>
    <row r="37" spans="1:28" ht="15.75" thickBot="1">
      <c r="A37" s="560"/>
      <c r="B37" s="579" t="s">
        <v>12</v>
      </c>
      <c r="C37" s="581" t="s">
        <v>20</v>
      </c>
      <c r="D37" s="47"/>
      <c r="E37" s="47"/>
      <c r="F37" s="47"/>
      <c r="G37" s="47"/>
      <c r="H37" s="47"/>
      <c r="I37" s="583" t="s">
        <v>21</v>
      </c>
      <c r="J37" s="47"/>
      <c r="K37" s="47"/>
      <c r="L37" s="47"/>
      <c r="M37" s="47"/>
      <c r="N37" s="47"/>
      <c r="O37" s="47"/>
      <c r="P37" s="47"/>
      <c r="Q37" s="47"/>
      <c r="R37" s="47"/>
      <c r="S37" s="48"/>
      <c r="U37" s="5" t="s">
        <v>70</v>
      </c>
      <c r="V37" s="5"/>
      <c r="W37" s="5"/>
      <c r="X37" s="5"/>
    </row>
    <row r="38" spans="1:28">
      <c r="A38" s="561"/>
      <c r="B38" s="580"/>
      <c r="C38" s="582"/>
      <c r="D38" s="49" t="s">
        <v>5</v>
      </c>
      <c r="E38" s="50" t="s">
        <v>67</v>
      </c>
      <c r="F38" s="50" t="s">
        <v>68</v>
      </c>
      <c r="G38" s="50" t="s">
        <v>69</v>
      </c>
      <c r="H38" s="230" t="s">
        <v>60</v>
      </c>
      <c r="I38" s="584"/>
      <c r="J38" s="49" t="s">
        <v>15</v>
      </c>
      <c r="K38" s="49" t="s">
        <v>16</v>
      </c>
      <c r="L38" s="49" t="s">
        <v>17</v>
      </c>
      <c r="M38" s="49" t="s">
        <v>18</v>
      </c>
      <c r="N38" s="16" t="s">
        <v>49</v>
      </c>
      <c r="O38" s="16" t="s">
        <v>50</v>
      </c>
      <c r="P38" s="16" t="s">
        <v>51</v>
      </c>
      <c r="Q38" s="16" t="s">
        <v>65</v>
      </c>
      <c r="R38" s="16" t="s">
        <v>48</v>
      </c>
      <c r="S38" s="231" t="s">
        <v>61</v>
      </c>
      <c r="U38" s="71" t="s">
        <v>43</v>
      </c>
      <c r="V38" s="72" t="s">
        <v>44</v>
      </c>
      <c r="W38" s="75" t="s">
        <v>45</v>
      </c>
      <c r="X38" s="79"/>
    </row>
    <row r="39" spans="1:28">
      <c r="A39" s="7">
        <v>1</v>
      </c>
      <c r="B39" s="195">
        <f t="shared" ref="B39:Q39" si="10">B5-B22</f>
        <v>-40</v>
      </c>
      <c r="C39" s="196">
        <f t="shared" si="10"/>
        <v>-34</v>
      </c>
      <c r="D39" s="197">
        <f t="shared" si="10"/>
        <v>-32</v>
      </c>
      <c r="E39" s="197">
        <f t="shared" si="10"/>
        <v>-3</v>
      </c>
      <c r="F39" s="197">
        <f t="shared" si="10"/>
        <v>2</v>
      </c>
      <c r="G39" s="197">
        <f t="shared" si="10"/>
        <v>-2</v>
      </c>
      <c r="H39" s="198">
        <f t="shared" si="10"/>
        <v>1</v>
      </c>
      <c r="I39" s="199">
        <f t="shared" si="10"/>
        <v>-6</v>
      </c>
      <c r="J39" s="200">
        <f t="shared" si="10"/>
        <v>5</v>
      </c>
      <c r="K39" s="200">
        <f t="shared" si="10"/>
        <v>-13</v>
      </c>
      <c r="L39" s="200">
        <f t="shared" si="10"/>
        <v>2</v>
      </c>
      <c r="M39" s="200">
        <f t="shared" si="10"/>
        <v>2</v>
      </c>
      <c r="N39" s="201">
        <f t="shared" si="10"/>
        <v>-1</v>
      </c>
      <c r="O39" s="201">
        <f t="shared" si="10"/>
        <v>-7</v>
      </c>
      <c r="P39" s="201">
        <f t="shared" si="10"/>
        <v>-1</v>
      </c>
      <c r="Q39" s="201">
        <f t="shared" si="10"/>
        <v>-1</v>
      </c>
      <c r="R39" s="201">
        <f t="shared" ref="R39:S50" si="11">Q5-Q22</f>
        <v>-1</v>
      </c>
      <c r="S39" s="202">
        <f t="shared" si="11"/>
        <v>8</v>
      </c>
      <c r="U39" s="238">
        <f t="shared" ref="U39:X51" si="12">U5-U22</f>
        <v>3</v>
      </c>
      <c r="V39" s="239">
        <f t="shared" si="12"/>
        <v>-24</v>
      </c>
      <c r="W39" s="240">
        <f t="shared" si="12"/>
        <v>-11</v>
      </c>
      <c r="X39" s="241">
        <f t="shared" si="12"/>
        <v>-32</v>
      </c>
    </row>
    <row r="40" spans="1:28">
      <c r="A40" s="7">
        <v>2</v>
      </c>
      <c r="B40" s="195">
        <f t="shared" ref="B40:S51" si="13">B6-B23</f>
        <v>-30</v>
      </c>
      <c r="C40" s="196">
        <f t="shared" si="13"/>
        <v>0</v>
      </c>
      <c r="D40" s="203">
        <f t="shared" si="13"/>
        <v>6</v>
      </c>
      <c r="E40" s="203">
        <f t="shared" ref="E40:G50" si="14">E6-E23</f>
        <v>-1</v>
      </c>
      <c r="F40" s="203">
        <f t="shared" si="14"/>
        <v>-7</v>
      </c>
      <c r="G40" s="203">
        <f t="shared" si="14"/>
        <v>2</v>
      </c>
      <c r="H40" s="204">
        <f t="shared" si="13"/>
        <v>0</v>
      </c>
      <c r="I40" s="205">
        <f t="shared" si="13"/>
        <v>-30</v>
      </c>
      <c r="J40" s="206">
        <f t="shared" si="13"/>
        <v>-5</v>
      </c>
      <c r="K40" s="206">
        <f t="shared" si="13"/>
        <v>-3</v>
      </c>
      <c r="L40" s="206">
        <f t="shared" si="13"/>
        <v>-4</v>
      </c>
      <c r="M40" s="206">
        <f t="shared" si="13"/>
        <v>-3</v>
      </c>
      <c r="N40" s="207">
        <f t="shared" si="13"/>
        <v>-5</v>
      </c>
      <c r="O40" s="207">
        <f t="shared" si="13"/>
        <v>3</v>
      </c>
      <c r="P40" s="207">
        <f t="shared" si="13"/>
        <v>-3</v>
      </c>
      <c r="Q40" s="207">
        <f t="shared" ref="Q40:Q50" si="15">Q6-Q23</f>
        <v>1</v>
      </c>
      <c r="R40" s="207">
        <f t="shared" si="11"/>
        <v>1</v>
      </c>
      <c r="S40" s="208">
        <f t="shared" si="11"/>
        <v>-7</v>
      </c>
      <c r="U40" s="242">
        <f t="shared" si="12"/>
        <v>10</v>
      </c>
      <c r="V40" s="243">
        <f t="shared" si="12"/>
        <v>-4</v>
      </c>
      <c r="W40" s="244">
        <f t="shared" si="12"/>
        <v>0</v>
      </c>
      <c r="X40" s="245">
        <f t="shared" si="12"/>
        <v>6</v>
      </c>
    </row>
    <row r="41" spans="1:28">
      <c r="A41" s="7">
        <v>3</v>
      </c>
      <c r="B41" s="195">
        <f t="shared" si="13"/>
        <v>-121</v>
      </c>
      <c r="C41" s="196">
        <f t="shared" si="13"/>
        <v>7</v>
      </c>
      <c r="D41" s="203">
        <f t="shared" si="13"/>
        <v>20</v>
      </c>
      <c r="E41" s="203">
        <f t="shared" si="14"/>
        <v>-4</v>
      </c>
      <c r="F41" s="203">
        <f t="shared" si="14"/>
        <v>12</v>
      </c>
      <c r="G41" s="203">
        <f t="shared" si="14"/>
        <v>-6</v>
      </c>
      <c r="H41" s="204">
        <f t="shared" si="13"/>
        <v>-15</v>
      </c>
      <c r="I41" s="205">
        <f t="shared" si="13"/>
        <v>-128</v>
      </c>
      <c r="J41" s="206">
        <f t="shared" si="13"/>
        <v>-36</v>
      </c>
      <c r="K41" s="206">
        <f t="shared" si="13"/>
        <v>-21</v>
      </c>
      <c r="L41" s="206">
        <f t="shared" si="13"/>
        <v>-4</v>
      </c>
      <c r="M41" s="206">
        <f t="shared" si="13"/>
        <v>-2</v>
      </c>
      <c r="N41" s="207">
        <f t="shared" si="13"/>
        <v>-22</v>
      </c>
      <c r="O41" s="207">
        <f t="shared" si="13"/>
        <v>-19</v>
      </c>
      <c r="P41" s="207">
        <f t="shared" si="13"/>
        <v>-3</v>
      </c>
      <c r="Q41" s="207">
        <f t="shared" si="15"/>
        <v>-8</v>
      </c>
      <c r="R41" s="207">
        <f t="shared" si="11"/>
        <v>-8</v>
      </c>
      <c r="S41" s="208">
        <f t="shared" si="11"/>
        <v>6</v>
      </c>
      <c r="U41" s="242">
        <f t="shared" si="12"/>
        <v>10</v>
      </c>
      <c r="V41" s="243">
        <f t="shared" si="12"/>
        <v>25</v>
      </c>
      <c r="W41" s="244">
        <f t="shared" si="12"/>
        <v>-15</v>
      </c>
      <c r="X41" s="245">
        <f t="shared" si="12"/>
        <v>20</v>
      </c>
    </row>
    <row r="42" spans="1:28">
      <c r="A42" s="7">
        <v>4</v>
      </c>
      <c r="B42" s="195">
        <f t="shared" si="13"/>
        <v>58</v>
      </c>
      <c r="C42" s="196">
        <f t="shared" si="13"/>
        <v>30</v>
      </c>
      <c r="D42" s="203">
        <f t="shared" si="13"/>
        <v>-1</v>
      </c>
      <c r="E42" s="203">
        <f t="shared" si="14"/>
        <v>2</v>
      </c>
      <c r="F42" s="203">
        <f t="shared" si="14"/>
        <v>2</v>
      </c>
      <c r="G42" s="203">
        <f t="shared" si="14"/>
        <v>8</v>
      </c>
      <c r="H42" s="204">
        <f t="shared" si="13"/>
        <v>19</v>
      </c>
      <c r="I42" s="205">
        <f t="shared" si="13"/>
        <v>28</v>
      </c>
      <c r="J42" s="206">
        <f t="shared" si="13"/>
        <v>3</v>
      </c>
      <c r="K42" s="206">
        <f t="shared" si="13"/>
        <v>16</v>
      </c>
      <c r="L42" s="206">
        <f t="shared" si="13"/>
        <v>-12</v>
      </c>
      <c r="M42" s="206">
        <f t="shared" si="13"/>
        <v>-2</v>
      </c>
      <c r="N42" s="207">
        <f t="shared" si="13"/>
        <v>5</v>
      </c>
      <c r="O42" s="207">
        <f t="shared" si="13"/>
        <v>-2</v>
      </c>
      <c r="P42" s="207">
        <f t="shared" si="13"/>
        <v>-3</v>
      </c>
      <c r="Q42" s="207">
        <f t="shared" si="15"/>
        <v>7</v>
      </c>
      <c r="R42" s="207">
        <f t="shared" si="11"/>
        <v>7</v>
      </c>
      <c r="S42" s="208">
        <f t="shared" si="11"/>
        <v>8</v>
      </c>
      <c r="U42" s="242">
        <f t="shared" si="12"/>
        <v>-2</v>
      </c>
      <c r="V42" s="243">
        <f t="shared" si="12"/>
        <v>-4</v>
      </c>
      <c r="W42" s="244">
        <f t="shared" si="12"/>
        <v>5</v>
      </c>
      <c r="X42" s="245">
        <f t="shared" si="12"/>
        <v>-1</v>
      </c>
    </row>
    <row r="43" spans="1:28">
      <c r="A43" s="7">
        <v>5</v>
      </c>
      <c r="B43" s="195">
        <f t="shared" si="13"/>
        <v>-22</v>
      </c>
      <c r="C43" s="196">
        <f t="shared" si="13"/>
        <v>-11</v>
      </c>
      <c r="D43" s="203">
        <f t="shared" si="13"/>
        <v>1</v>
      </c>
      <c r="E43" s="203">
        <f t="shared" si="14"/>
        <v>1</v>
      </c>
      <c r="F43" s="203">
        <f t="shared" si="14"/>
        <v>-9</v>
      </c>
      <c r="G43" s="203">
        <f t="shared" si="14"/>
        <v>-2</v>
      </c>
      <c r="H43" s="204">
        <f t="shared" si="13"/>
        <v>-2</v>
      </c>
      <c r="I43" s="205">
        <f t="shared" si="13"/>
        <v>-11</v>
      </c>
      <c r="J43" s="209">
        <f t="shared" si="13"/>
        <v>-6</v>
      </c>
      <c r="K43" s="209">
        <f t="shared" si="13"/>
        <v>-2</v>
      </c>
      <c r="L43" s="209">
        <f t="shared" si="13"/>
        <v>5</v>
      </c>
      <c r="M43" s="209">
        <f t="shared" si="13"/>
        <v>7</v>
      </c>
      <c r="N43" s="210">
        <f t="shared" si="13"/>
        <v>-5</v>
      </c>
      <c r="O43" s="210">
        <f t="shared" si="13"/>
        <v>0</v>
      </c>
      <c r="P43" s="210">
        <f t="shared" si="13"/>
        <v>2</v>
      </c>
      <c r="Q43" s="210">
        <f t="shared" si="15"/>
        <v>-8</v>
      </c>
      <c r="R43" s="210">
        <f t="shared" si="11"/>
        <v>-8</v>
      </c>
      <c r="S43" s="211">
        <f t="shared" si="11"/>
        <v>6</v>
      </c>
      <c r="U43" s="246">
        <f t="shared" si="12"/>
        <v>-4</v>
      </c>
      <c r="V43" s="247">
        <f t="shared" si="12"/>
        <v>2</v>
      </c>
      <c r="W43" s="248">
        <f t="shared" si="12"/>
        <v>3</v>
      </c>
      <c r="X43" s="245">
        <f t="shared" si="12"/>
        <v>1</v>
      </c>
    </row>
    <row r="44" spans="1:28">
      <c r="A44" s="7">
        <v>6</v>
      </c>
      <c r="B44" s="195">
        <f t="shared" si="13"/>
        <v>-67</v>
      </c>
      <c r="C44" s="196">
        <f t="shared" si="13"/>
        <v>-21</v>
      </c>
      <c r="D44" s="203">
        <f t="shared" si="13"/>
        <v>-7</v>
      </c>
      <c r="E44" s="203">
        <f t="shared" si="14"/>
        <v>-1</v>
      </c>
      <c r="F44" s="203">
        <f t="shared" si="14"/>
        <v>-2</v>
      </c>
      <c r="G44" s="203">
        <f t="shared" si="14"/>
        <v>-3</v>
      </c>
      <c r="H44" s="204">
        <f t="shared" si="13"/>
        <v>-8</v>
      </c>
      <c r="I44" s="205">
        <f t="shared" si="13"/>
        <v>-46</v>
      </c>
      <c r="J44" s="209">
        <f t="shared" si="13"/>
        <v>-11</v>
      </c>
      <c r="K44" s="209">
        <f t="shared" si="13"/>
        <v>-11</v>
      </c>
      <c r="L44" s="209">
        <f t="shared" si="13"/>
        <v>-1</v>
      </c>
      <c r="M44" s="209">
        <f t="shared" si="13"/>
        <v>2</v>
      </c>
      <c r="N44" s="210">
        <f t="shared" si="13"/>
        <v>-4</v>
      </c>
      <c r="O44" s="210">
        <f t="shared" si="13"/>
        <v>-9</v>
      </c>
      <c r="P44" s="210">
        <f t="shared" si="13"/>
        <v>-6</v>
      </c>
      <c r="Q44" s="210">
        <f t="shared" si="15"/>
        <v>-1</v>
      </c>
      <c r="R44" s="210">
        <f t="shared" si="11"/>
        <v>-1</v>
      </c>
      <c r="S44" s="211">
        <f t="shared" si="11"/>
        <v>4</v>
      </c>
      <c r="U44" s="246">
        <f t="shared" si="12"/>
        <v>-1</v>
      </c>
      <c r="V44" s="247">
        <f t="shared" si="12"/>
        <v>-7</v>
      </c>
      <c r="W44" s="248">
        <f t="shared" si="12"/>
        <v>1</v>
      </c>
      <c r="X44" s="245">
        <f t="shared" si="12"/>
        <v>-7</v>
      </c>
    </row>
    <row r="45" spans="1:28">
      <c r="A45" s="7">
        <v>7</v>
      </c>
      <c r="B45" s="195">
        <f t="shared" si="13"/>
        <v>26</v>
      </c>
      <c r="C45" s="196">
        <f t="shared" si="13"/>
        <v>-4</v>
      </c>
      <c r="D45" s="203">
        <f t="shared" si="13"/>
        <v>1</v>
      </c>
      <c r="E45" s="203">
        <f t="shared" si="14"/>
        <v>0</v>
      </c>
      <c r="F45" s="203">
        <f t="shared" si="14"/>
        <v>-5</v>
      </c>
      <c r="G45" s="203">
        <f t="shared" si="14"/>
        <v>0</v>
      </c>
      <c r="H45" s="204">
        <f t="shared" si="13"/>
        <v>0</v>
      </c>
      <c r="I45" s="205">
        <f t="shared" si="13"/>
        <v>30</v>
      </c>
      <c r="J45" s="209">
        <f t="shared" si="13"/>
        <v>-6</v>
      </c>
      <c r="K45" s="209">
        <f t="shared" si="13"/>
        <v>-1</v>
      </c>
      <c r="L45" s="209">
        <f t="shared" si="13"/>
        <v>0</v>
      </c>
      <c r="M45" s="209">
        <f t="shared" si="13"/>
        <v>5</v>
      </c>
      <c r="N45" s="210">
        <f t="shared" si="13"/>
        <v>-1</v>
      </c>
      <c r="O45" s="210">
        <f t="shared" si="13"/>
        <v>1</v>
      </c>
      <c r="P45" s="210">
        <f t="shared" si="13"/>
        <v>3</v>
      </c>
      <c r="Q45" s="210">
        <f t="shared" si="15"/>
        <v>-1</v>
      </c>
      <c r="R45" s="210">
        <f t="shared" si="11"/>
        <v>-1</v>
      </c>
      <c r="S45" s="211">
        <f t="shared" si="11"/>
        <v>31</v>
      </c>
      <c r="U45" s="246">
        <f t="shared" si="12"/>
        <v>-1</v>
      </c>
      <c r="V45" s="247">
        <f t="shared" si="12"/>
        <v>3</v>
      </c>
      <c r="W45" s="248">
        <f t="shared" si="12"/>
        <v>-1</v>
      </c>
      <c r="X45" s="245">
        <f t="shared" si="12"/>
        <v>1</v>
      </c>
    </row>
    <row r="46" spans="1:28">
      <c r="A46" s="7">
        <v>8</v>
      </c>
      <c r="B46" s="195">
        <f t="shared" si="13"/>
        <v>-18</v>
      </c>
      <c r="C46" s="196">
        <f t="shared" si="13"/>
        <v>10</v>
      </c>
      <c r="D46" s="203">
        <f t="shared" si="13"/>
        <v>10</v>
      </c>
      <c r="E46" s="203">
        <f t="shared" si="14"/>
        <v>1</v>
      </c>
      <c r="F46" s="203">
        <f t="shared" si="14"/>
        <v>1</v>
      </c>
      <c r="G46" s="203">
        <f t="shared" si="14"/>
        <v>0</v>
      </c>
      <c r="H46" s="204">
        <f t="shared" si="13"/>
        <v>-2</v>
      </c>
      <c r="I46" s="205">
        <f t="shared" si="13"/>
        <v>-28</v>
      </c>
      <c r="J46" s="209">
        <f t="shared" si="13"/>
        <v>-6</v>
      </c>
      <c r="K46" s="209">
        <f t="shared" si="13"/>
        <v>3</v>
      </c>
      <c r="L46" s="209">
        <f t="shared" si="13"/>
        <v>-6</v>
      </c>
      <c r="M46" s="209">
        <f t="shared" si="13"/>
        <v>5</v>
      </c>
      <c r="N46" s="210">
        <f t="shared" si="13"/>
        <v>6</v>
      </c>
      <c r="O46" s="210">
        <f t="shared" si="13"/>
        <v>-4</v>
      </c>
      <c r="P46" s="210">
        <f t="shared" si="13"/>
        <v>-5</v>
      </c>
      <c r="Q46" s="210">
        <f t="shared" si="15"/>
        <v>-2</v>
      </c>
      <c r="R46" s="210">
        <f t="shared" si="11"/>
        <v>-2</v>
      </c>
      <c r="S46" s="211">
        <f t="shared" si="11"/>
        <v>-14</v>
      </c>
      <c r="U46" s="246">
        <f t="shared" si="12"/>
        <v>0</v>
      </c>
      <c r="V46" s="247">
        <f t="shared" si="12"/>
        <v>16</v>
      </c>
      <c r="W46" s="248">
        <f t="shared" si="12"/>
        <v>-6</v>
      </c>
      <c r="X46" s="245">
        <f t="shared" si="12"/>
        <v>10</v>
      </c>
    </row>
    <row r="47" spans="1:28">
      <c r="A47" s="7">
        <v>9</v>
      </c>
      <c r="B47" s="195">
        <f t="shared" si="13"/>
        <v>-36</v>
      </c>
      <c r="C47" s="196">
        <f t="shared" si="13"/>
        <v>-4</v>
      </c>
      <c r="D47" s="203">
        <f t="shared" si="13"/>
        <v>3</v>
      </c>
      <c r="E47" s="203">
        <f t="shared" si="14"/>
        <v>1</v>
      </c>
      <c r="F47" s="203">
        <f t="shared" si="14"/>
        <v>0</v>
      </c>
      <c r="G47" s="203">
        <f t="shared" si="14"/>
        <v>0</v>
      </c>
      <c r="H47" s="204">
        <f t="shared" si="13"/>
        <v>-8</v>
      </c>
      <c r="I47" s="205">
        <f t="shared" si="13"/>
        <v>-32</v>
      </c>
      <c r="J47" s="209">
        <f t="shared" si="13"/>
        <v>-4</v>
      </c>
      <c r="K47" s="209">
        <f t="shared" si="13"/>
        <v>-5</v>
      </c>
      <c r="L47" s="209">
        <f t="shared" si="13"/>
        <v>-6</v>
      </c>
      <c r="M47" s="209">
        <f t="shared" si="13"/>
        <v>3</v>
      </c>
      <c r="N47" s="210">
        <f t="shared" si="13"/>
        <v>-4</v>
      </c>
      <c r="O47" s="210">
        <f t="shared" si="13"/>
        <v>2</v>
      </c>
      <c r="P47" s="210">
        <f t="shared" si="13"/>
        <v>2</v>
      </c>
      <c r="Q47" s="210">
        <f t="shared" si="15"/>
        <v>-3</v>
      </c>
      <c r="R47" s="210">
        <f t="shared" si="11"/>
        <v>-3</v>
      </c>
      <c r="S47" s="211">
        <f t="shared" si="11"/>
        <v>-4</v>
      </c>
      <c r="U47" s="246">
        <f t="shared" si="12"/>
        <v>9</v>
      </c>
      <c r="V47" s="247">
        <f t="shared" si="12"/>
        <v>-5</v>
      </c>
      <c r="W47" s="248">
        <f t="shared" si="12"/>
        <v>-1</v>
      </c>
      <c r="X47" s="245">
        <f t="shared" si="12"/>
        <v>3</v>
      </c>
    </row>
    <row r="48" spans="1:28">
      <c r="A48" s="7">
        <v>10</v>
      </c>
      <c r="B48" s="195">
        <f t="shared" si="13"/>
        <v>42</v>
      </c>
      <c r="C48" s="196">
        <f t="shared" si="13"/>
        <v>28</v>
      </c>
      <c r="D48" s="203">
        <f t="shared" si="13"/>
        <v>31</v>
      </c>
      <c r="E48" s="203">
        <f t="shared" si="14"/>
        <v>-4</v>
      </c>
      <c r="F48" s="203">
        <f t="shared" si="14"/>
        <v>-5</v>
      </c>
      <c r="G48" s="203">
        <f t="shared" si="14"/>
        <v>0</v>
      </c>
      <c r="H48" s="204">
        <f t="shared" si="13"/>
        <v>6</v>
      </c>
      <c r="I48" s="205">
        <f t="shared" si="13"/>
        <v>14</v>
      </c>
      <c r="J48" s="206">
        <f t="shared" si="13"/>
        <v>9</v>
      </c>
      <c r="K48" s="206">
        <f t="shared" si="13"/>
        <v>-2</v>
      </c>
      <c r="L48" s="206">
        <f t="shared" si="13"/>
        <v>2</v>
      </c>
      <c r="M48" s="206">
        <f t="shared" si="13"/>
        <v>-1</v>
      </c>
      <c r="N48" s="207">
        <f t="shared" si="13"/>
        <v>6</v>
      </c>
      <c r="O48" s="207">
        <f t="shared" si="13"/>
        <v>-4</v>
      </c>
      <c r="P48" s="207">
        <f t="shared" si="13"/>
        <v>0</v>
      </c>
      <c r="Q48" s="207">
        <f t="shared" si="15"/>
        <v>4</v>
      </c>
      <c r="R48" s="207">
        <f t="shared" si="11"/>
        <v>4</v>
      </c>
      <c r="S48" s="208">
        <f t="shared" si="11"/>
        <v>8</v>
      </c>
      <c r="U48" s="246">
        <f t="shared" si="12"/>
        <v>3</v>
      </c>
      <c r="V48" s="247">
        <f t="shared" si="12"/>
        <v>20</v>
      </c>
      <c r="W48" s="248">
        <f t="shared" si="12"/>
        <v>8</v>
      </c>
      <c r="X48" s="245">
        <f t="shared" si="12"/>
        <v>31</v>
      </c>
    </row>
    <row r="49" spans="1:24">
      <c r="A49" s="7">
        <v>11</v>
      </c>
      <c r="B49" s="195">
        <f t="shared" si="13"/>
        <v>-10</v>
      </c>
      <c r="C49" s="196">
        <f t="shared" si="13"/>
        <v>17</v>
      </c>
      <c r="D49" s="203">
        <f t="shared" si="13"/>
        <v>5</v>
      </c>
      <c r="E49" s="203">
        <f t="shared" si="14"/>
        <v>6</v>
      </c>
      <c r="F49" s="203">
        <f t="shared" si="14"/>
        <v>-2</v>
      </c>
      <c r="G49" s="203">
        <f t="shared" si="14"/>
        <v>6</v>
      </c>
      <c r="H49" s="204">
        <f t="shared" si="13"/>
        <v>2</v>
      </c>
      <c r="I49" s="205">
        <f t="shared" si="13"/>
        <v>-27</v>
      </c>
      <c r="J49" s="212">
        <f t="shared" si="13"/>
        <v>2</v>
      </c>
      <c r="K49" s="212">
        <f t="shared" si="13"/>
        <v>4</v>
      </c>
      <c r="L49" s="212">
        <f t="shared" si="13"/>
        <v>-8</v>
      </c>
      <c r="M49" s="212">
        <f t="shared" si="13"/>
        <v>3</v>
      </c>
      <c r="N49" s="213">
        <f t="shared" si="13"/>
        <v>2</v>
      </c>
      <c r="O49" s="213">
        <f t="shared" si="13"/>
        <v>-1</v>
      </c>
      <c r="P49" s="213">
        <f t="shared" si="13"/>
        <v>-1</v>
      </c>
      <c r="Q49" s="213">
        <f t="shared" si="15"/>
        <v>-5</v>
      </c>
      <c r="R49" s="213">
        <f t="shared" si="11"/>
        <v>-5</v>
      </c>
      <c r="S49" s="214">
        <f t="shared" si="11"/>
        <v>-6</v>
      </c>
      <c r="U49" s="246">
        <f t="shared" si="12"/>
        <v>-5</v>
      </c>
      <c r="V49" s="247">
        <f t="shared" si="12"/>
        <v>10</v>
      </c>
      <c r="W49" s="248">
        <f t="shared" si="12"/>
        <v>0</v>
      </c>
      <c r="X49" s="245">
        <f t="shared" si="12"/>
        <v>5</v>
      </c>
    </row>
    <row r="50" spans="1:24">
      <c r="A50" s="6">
        <v>12</v>
      </c>
      <c r="B50" s="215">
        <f t="shared" si="13"/>
        <v>-28</v>
      </c>
      <c r="C50" s="216">
        <f t="shared" si="13"/>
        <v>-12</v>
      </c>
      <c r="D50" s="217">
        <f t="shared" si="13"/>
        <v>-13</v>
      </c>
      <c r="E50" s="217">
        <f t="shared" si="14"/>
        <v>3</v>
      </c>
      <c r="F50" s="217">
        <f t="shared" si="14"/>
        <v>-3</v>
      </c>
      <c r="G50" s="217">
        <f t="shared" si="14"/>
        <v>0</v>
      </c>
      <c r="H50" s="218">
        <f t="shared" si="13"/>
        <v>1</v>
      </c>
      <c r="I50" s="219">
        <f t="shared" si="13"/>
        <v>-16</v>
      </c>
      <c r="J50" s="220">
        <f t="shared" si="13"/>
        <v>-3</v>
      </c>
      <c r="K50" s="220">
        <f t="shared" si="13"/>
        <v>-6</v>
      </c>
      <c r="L50" s="220">
        <f t="shared" si="13"/>
        <v>-4</v>
      </c>
      <c r="M50" s="220">
        <f t="shared" si="13"/>
        <v>0</v>
      </c>
      <c r="N50" s="221">
        <f t="shared" si="13"/>
        <v>-4</v>
      </c>
      <c r="O50" s="221">
        <f t="shared" si="13"/>
        <v>2</v>
      </c>
      <c r="P50" s="221">
        <f t="shared" si="13"/>
        <v>-4</v>
      </c>
      <c r="Q50" s="221">
        <f t="shared" si="15"/>
        <v>3</v>
      </c>
      <c r="R50" s="221">
        <f t="shared" si="11"/>
        <v>3</v>
      </c>
      <c r="S50" s="222">
        <f t="shared" si="11"/>
        <v>4</v>
      </c>
      <c r="U50" s="249">
        <f t="shared" si="12"/>
        <v>-3</v>
      </c>
      <c r="V50" s="250">
        <f t="shared" si="12"/>
        <v>15</v>
      </c>
      <c r="W50" s="251">
        <f t="shared" si="12"/>
        <v>-25</v>
      </c>
      <c r="X50" s="252">
        <f t="shared" si="12"/>
        <v>-13</v>
      </c>
    </row>
    <row r="51" spans="1:24" ht="15.75" thickBot="1">
      <c r="A51" s="223"/>
      <c r="B51" s="224">
        <f>C51+I51</f>
        <v>-246</v>
      </c>
      <c r="C51" s="225">
        <f t="shared" ref="C51:M51" si="16">SUM(C39:C50)</f>
        <v>6</v>
      </c>
      <c r="D51" s="225">
        <f t="shared" si="16"/>
        <v>24</v>
      </c>
      <c r="E51" s="225">
        <f t="shared" si="16"/>
        <v>1</v>
      </c>
      <c r="F51" s="225">
        <f t="shared" si="16"/>
        <v>-16</v>
      </c>
      <c r="G51" s="225">
        <f t="shared" si="16"/>
        <v>3</v>
      </c>
      <c r="H51" s="225">
        <f t="shared" si="16"/>
        <v>-6</v>
      </c>
      <c r="I51" s="226">
        <f t="shared" si="16"/>
        <v>-252</v>
      </c>
      <c r="J51" s="227">
        <f t="shared" si="16"/>
        <v>-58</v>
      </c>
      <c r="K51" s="227">
        <f t="shared" si="16"/>
        <v>-41</v>
      </c>
      <c r="L51" s="227">
        <f t="shared" si="16"/>
        <v>-36</v>
      </c>
      <c r="M51" s="227">
        <f t="shared" si="16"/>
        <v>19</v>
      </c>
      <c r="N51" s="228">
        <f t="shared" si="13"/>
        <v>-27</v>
      </c>
      <c r="O51" s="228">
        <f t="shared" si="13"/>
        <v>-38</v>
      </c>
      <c r="P51" s="228">
        <f t="shared" si="13"/>
        <v>-19</v>
      </c>
      <c r="Q51" s="228">
        <f t="shared" si="13"/>
        <v>-14</v>
      </c>
      <c r="R51" s="228">
        <f t="shared" si="13"/>
        <v>44</v>
      </c>
      <c r="S51" s="229">
        <f t="shared" si="13"/>
        <v>-82</v>
      </c>
      <c r="U51" s="253">
        <f t="shared" si="12"/>
        <v>19</v>
      </c>
      <c r="V51" s="254">
        <f t="shared" si="12"/>
        <v>47</v>
      </c>
      <c r="W51" s="255">
        <f t="shared" si="12"/>
        <v>-42</v>
      </c>
      <c r="X51" s="256">
        <f t="shared" si="12"/>
        <v>24</v>
      </c>
    </row>
    <row r="52" spans="1:24">
      <c r="S52" s="2" t="s">
        <v>75</v>
      </c>
    </row>
    <row r="53" spans="1:24">
      <c r="S53" s="298" t="s">
        <v>74</v>
      </c>
    </row>
  </sheetData>
  <mergeCells count="15">
    <mergeCell ref="A2:A4"/>
    <mergeCell ref="B2:S2"/>
    <mergeCell ref="B3:B4"/>
    <mergeCell ref="C3:C4"/>
    <mergeCell ref="I3:I4"/>
    <mergeCell ref="A36:A38"/>
    <mergeCell ref="B37:B38"/>
    <mergeCell ref="C37:C38"/>
    <mergeCell ref="I37:I38"/>
    <mergeCell ref="B36:S36"/>
    <mergeCell ref="A19:A21"/>
    <mergeCell ref="B19:S19"/>
    <mergeCell ref="B20:B21"/>
    <mergeCell ref="C20:C21"/>
    <mergeCell ref="I20:I21"/>
  </mergeCells>
  <phoneticPr fontId="13"/>
  <printOptions gridLinesSet="0"/>
  <pageMargins left="0.59055118110236227" right="0.39370078740157483" top="0.78740157480314965" bottom="0.98425196850393704" header="0.51181102362204722" footer="0.51181102362204722"/>
  <pageSetup paperSize="9" scale="66" orientation="landscape" horizontalDpi="4294967292" r:id="rId1"/>
  <headerFooter alignWithMargins="0">
    <oddHeader>&amp;R&amp;"ＭＳ Ｐ明朝,標準"&amp;12&amp;A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zoomScale="70" zoomScaleNormal="70" workbookViewId="0">
      <pane ySplit="4" topLeftCell="A17" activePane="bottomLeft" state="frozen"/>
      <selection activeCell="I34" sqref="I34"/>
      <selection pane="bottomLeft"/>
    </sheetView>
  </sheetViews>
  <sheetFormatPr defaultRowHeight="15"/>
  <cols>
    <col min="1" max="1" width="11.25" style="1" customWidth="1"/>
    <col min="2" max="21" width="9.625" style="1" customWidth="1"/>
    <col min="22" max="16384" width="9" style="1"/>
  </cols>
  <sheetData>
    <row r="1" spans="1:22" ht="15.75" thickBot="1">
      <c r="A1" s="1" t="s">
        <v>13</v>
      </c>
      <c r="U1" s="406" t="s">
        <v>107</v>
      </c>
    </row>
    <row r="2" spans="1:22" s="131" customFormat="1" ht="13.5">
      <c r="A2" s="125"/>
      <c r="B2" s="126"/>
      <c r="C2" s="127"/>
      <c r="D2" s="127"/>
      <c r="E2" s="128" t="s">
        <v>0</v>
      </c>
      <c r="F2" s="126"/>
      <c r="G2" s="126"/>
      <c r="H2" s="126"/>
      <c r="I2" s="126"/>
      <c r="J2" s="126"/>
      <c r="K2" s="126"/>
      <c r="L2" s="129"/>
      <c r="M2" s="127"/>
      <c r="N2" s="127"/>
      <c r="O2" s="128" t="s">
        <v>11</v>
      </c>
      <c r="P2" s="126"/>
      <c r="Q2" s="126"/>
      <c r="R2" s="126"/>
      <c r="S2" s="126"/>
      <c r="T2" s="126"/>
      <c r="U2" s="130"/>
    </row>
    <row r="3" spans="1:22" s="131" customFormat="1" ht="13.5">
      <c r="A3" s="132" t="s">
        <v>1</v>
      </c>
      <c r="B3" s="133" t="s">
        <v>2</v>
      </c>
      <c r="C3" s="553" t="s">
        <v>3</v>
      </c>
      <c r="D3" s="554"/>
      <c r="E3" s="556"/>
      <c r="F3" s="553" t="s">
        <v>4</v>
      </c>
      <c r="G3" s="554"/>
      <c r="H3" s="554"/>
      <c r="I3" s="554"/>
      <c r="J3" s="554"/>
      <c r="K3" s="555"/>
      <c r="L3" s="134" t="s">
        <v>12</v>
      </c>
      <c r="M3" s="553" t="s">
        <v>3</v>
      </c>
      <c r="N3" s="554"/>
      <c r="O3" s="556"/>
      <c r="P3" s="553" t="s">
        <v>4</v>
      </c>
      <c r="Q3" s="554"/>
      <c r="R3" s="554"/>
      <c r="S3" s="554"/>
      <c r="T3" s="554"/>
      <c r="U3" s="554"/>
      <c r="V3" s="405"/>
    </row>
    <row r="4" spans="1:22" s="131" customFormat="1" ht="13.5">
      <c r="A4" s="135"/>
      <c r="B4" s="136"/>
      <c r="C4" s="136"/>
      <c r="D4" s="137" t="s">
        <v>5</v>
      </c>
      <c r="E4" s="137" t="s">
        <v>6</v>
      </c>
      <c r="F4" s="136"/>
      <c r="G4" s="137" t="s">
        <v>7</v>
      </c>
      <c r="H4" s="137" t="s">
        <v>8</v>
      </c>
      <c r="I4" s="137" t="s">
        <v>9</v>
      </c>
      <c r="J4" s="137" t="s">
        <v>10</v>
      </c>
      <c r="K4" s="138" t="s">
        <v>6</v>
      </c>
      <c r="L4" s="139"/>
      <c r="M4" s="136"/>
      <c r="N4" s="137" t="s">
        <v>5</v>
      </c>
      <c r="O4" s="137" t="s">
        <v>6</v>
      </c>
      <c r="P4" s="140"/>
      <c r="Q4" s="137" t="s">
        <v>7</v>
      </c>
      <c r="R4" s="137" t="s">
        <v>8</v>
      </c>
      <c r="S4" s="137" t="s">
        <v>9</v>
      </c>
      <c r="T4" s="137" t="s">
        <v>10</v>
      </c>
      <c r="U4" s="141" t="s">
        <v>6</v>
      </c>
    </row>
    <row r="5" spans="1:22" s="131" customFormat="1" ht="13.5">
      <c r="A5" s="420" t="s">
        <v>100</v>
      </c>
      <c r="B5" s="143">
        <v>888</v>
      </c>
      <c r="C5" s="143">
        <v>397</v>
      </c>
      <c r="D5" s="144">
        <v>0</v>
      </c>
      <c r="E5" s="144">
        <v>0</v>
      </c>
      <c r="F5" s="143">
        <v>491</v>
      </c>
      <c r="G5" s="144">
        <v>144</v>
      </c>
      <c r="H5" s="144">
        <v>35</v>
      </c>
      <c r="I5" s="144">
        <v>0</v>
      </c>
      <c r="J5" s="144">
        <v>22</v>
      </c>
      <c r="K5" s="145">
        <f>(F5-SUM(G5:J5))</f>
        <v>290</v>
      </c>
      <c r="L5" s="146">
        <v>1000</v>
      </c>
      <c r="M5" s="143">
        <v>342</v>
      </c>
      <c r="N5" s="144">
        <v>0</v>
      </c>
      <c r="O5" s="144">
        <v>0</v>
      </c>
      <c r="P5" s="143">
        <v>658</v>
      </c>
      <c r="Q5" s="144">
        <v>299</v>
      </c>
      <c r="R5" s="144">
        <v>42</v>
      </c>
      <c r="S5" s="144">
        <v>0</v>
      </c>
      <c r="T5" s="144">
        <v>24</v>
      </c>
      <c r="U5" s="147">
        <f>(P5-SUM(Q5:T5))</f>
        <v>293</v>
      </c>
    </row>
    <row r="6" spans="1:22" s="131" customFormat="1" ht="13.5">
      <c r="A6" s="142">
        <v>39</v>
      </c>
      <c r="B6" s="143">
        <v>1491</v>
      </c>
      <c r="C6" s="143">
        <v>852</v>
      </c>
      <c r="D6" s="143">
        <v>0</v>
      </c>
      <c r="E6" s="143">
        <v>0</v>
      </c>
      <c r="F6" s="143">
        <v>639</v>
      </c>
      <c r="G6" s="143">
        <v>167</v>
      </c>
      <c r="H6" s="143">
        <v>32</v>
      </c>
      <c r="I6" s="143">
        <v>0</v>
      </c>
      <c r="J6" s="143">
        <v>22</v>
      </c>
      <c r="K6" s="148">
        <f t="shared" ref="K6:K15" si="0">(F6-SUM(G6:J6))</f>
        <v>418</v>
      </c>
      <c r="L6" s="146">
        <v>1541</v>
      </c>
      <c r="M6" s="143">
        <v>710</v>
      </c>
      <c r="N6" s="143">
        <v>0</v>
      </c>
      <c r="O6" s="143">
        <v>0</v>
      </c>
      <c r="P6" s="143">
        <v>831</v>
      </c>
      <c r="Q6" s="143">
        <v>349</v>
      </c>
      <c r="R6" s="143">
        <v>75</v>
      </c>
      <c r="S6" s="143">
        <v>0</v>
      </c>
      <c r="T6" s="143">
        <v>28</v>
      </c>
      <c r="U6" s="149">
        <f t="shared" ref="U6:U15" si="1">(P6-SUM(Q6:T6))</f>
        <v>379</v>
      </c>
    </row>
    <row r="7" spans="1:22" s="131" customFormat="1" ht="13.5">
      <c r="A7" s="142">
        <v>40</v>
      </c>
      <c r="B7" s="143">
        <v>1425</v>
      </c>
      <c r="C7" s="143">
        <v>864</v>
      </c>
      <c r="D7" s="143">
        <v>0</v>
      </c>
      <c r="E7" s="143">
        <v>0</v>
      </c>
      <c r="F7" s="143">
        <v>561</v>
      </c>
      <c r="G7" s="143">
        <v>180</v>
      </c>
      <c r="H7" s="143">
        <v>46</v>
      </c>
      <c r="I7" s="143">
        <v>0</v>
      </c>
      <c r="J7" s="143">
        <v>26</v>
      </c>
      <c r="K7" s="148">
        <f t="shared" si="0"/>
        <v>309</v>
      </c>
      <c r="L7" s="146">
        <v>1565</v>
      </c>
      <c r="M7" s="143">
        <v>805</v>
      </c>
      <c r="N7" s="143">
        <v>0</v>
      </c>
      <c r="O7" s="143">
        <v>0</v>
      </c>
      <c r="P7" s="143">
        <v>760</v>
      </c>
      <c r="Q7" s="143">
        <v>375</v>
      </c>
      <c r="R7" s="143">
        <v>75</v>
      </c>
      <c r="S7" s="143">
        <v>0</v>
      </c>
      <c r="T7" s="143">
        <v>23</v>
      </c>
      <c r="U7" s="149">
        <f t="shared" si="1"/>
        <v>287</v>
      </c>
    </row>
    <row r="8" spans="1:22" s="131" customFormat="1" ht="13.5">
      <c r="A8" s="142">
        <v>41</v>
      </c>
      <c r="B8" s="150">
        <v>1349</v>
      </c>
      <c r="C8" s="150">
        <v>799</v>
      </c>
      <c r="D8" s="151">
        <v>0</v>
      </c>
      <c r="E8" s="151">
        <v>0</v>
      </c>
      <c r="F8" s="150">
        <v>550</v>
      </c>
      <c r="G8" s="150">
        <v>213</v>
      </c>
      <c r="H8" s="150">
        <v>52</v>
      </c>
      <c r="I8" s="150">
        <v>0</v>
      </c>
      <c r="J8" s="150">
        <v>41</v>
      </c>
      <c r="K8" s="152">
        <f t="shared" si="0"/>
        <v>244</v>
      </c>
      <c r="L8" s="146">
        <v>1466</v>
      </c>
      <c r="M8" s="150">
        <v>780</v>
      </c>
      <c r="N8" s="151">
        <v>0</v>
      </c>
      <c r="O8" s="151">
        <v>0</v>
      </c>
      <c r="P8" s="150">
        <v>686</v>
      </c>
      <c r="Q8" s="150">
        <v>329</v>
      </c>
      <c r="R8" s="150">
        <v>80</v>
      </c>
      <c r="S8" s="150">
        <v>0</v>
      </c>
      <c r="T8" s="150">
        <v>40</v>
      </c>
      <c r="U8" s="153">
        <f t="shared" si="1"/>
        <v>237</v>
      </c>
    </row>
    <row r="9" spans="1:22" s="131" customFormat="1" ht="13.5">
      <c r="A9" s="142">
        <v>42</v>
      </c>
      <c r="B9" s="150">
        <v>1562</v>
      </c>
      <c r="C9" s="150">
        <v>968</v>
      </c>
      <c r="D9" s="151">
        <v>0</v>
      </c>
      <c r="E9" s="151">
        <v>0</v>
      </c>
      <c r="F9" s="150">
        <v>594</v>
      </c>
      <c r="G9" s="150">
        <v>256</v>
      </c>
      <c r="H9" s="150">
        <v>49</v>
      </c>
      <c r="I9" s="150">
        <v>0</v>
      </c>
      <c r="J9" s="150">
        <v>23</v>
      </c>
      <c r="K9" s="152">
        <f t="shared" si="0"/>
        <v>266</v>
      </c>
      <c r="L9" s="146">
        <v>1438</v>
      </c>
      <c r="M9" s="150">
        <v>724</v>
      </c>
      <c r="N9" s="151">
        <v>0</v>
      </c>
      <c r="O9" s="151">
        <v>0</v>
      </c>
      <c r="P9" s="150">
        <v>714</v>
      </c>
      <c r="Q9" s="150">
        <v>352</v>
      </c>
      <c r="R9" s="150">
        <v>74</v>
      </c>
      <c r="S9" s="150">
        <v>0</v>
      </c>
      <c r="T9" s="150">
        <v>31</v>
      </c>
      <c r="U9" s="153">
        <f t="shared" si="1"/>
        <v>257</v>
      </c>
    </row>
    <row r="10" spans="1:22" s="131" customFormat="1" ht="13.5">
      <c r="A10" s="142">
        <v>43</v>
      </c>
      <c r="B10" s="150">
        <v>1398</v>
      </c>
      <c r="C10" s="150">
        <v>849</v>
      </c>
      <c r="D10" s="151">
        <v>0</v>
      </c>
      <c r="E10" s="151">
        <v>0</v>
      </c>
      <c r="F10" s="150">
        <v>549</v>
      </c>
      <c r="G10" s="150">
        <v>236</v>
      </c>
      <c r="H10" s="150">
        <v>55</v>
      </c>
      <c r="I10" s="150">
        <v>0</v>
      </c>
      <c r="J10" s="150">
        <v>28</v>
      </c>
      <c r="K10" s="152">
        <f t="shared" si="0"/>
        <v>230</v>
      </c>
      <c r="L10" s="146">
        <v>1502</v>
      </c>
      <c r="M10" s="150">
        <v>725</v>
      </c>
      <c r="N10" s="151">
        <v>0</v>
      </c>
      <c r="O10" s="151">
        <v>0</v>
      </c>
      <c r="P10" s="150">
        <v>777</v>
      </c>
      <c r="Q10" s="150">
        <v>342</v>
      </c>
      <c r="R10" s="150">
        <v>87</v>
      </c>
      <c r="S10" s="150">
        <v>0</v>
      </c>
      <c r="T10" s="150">
        <v>44</v>
      </c>
      <c r="U10" s="153">
        <f t="shared" si="1"/>
        <v>304</v>
      </c>
    </row>
    <row r="11" spans="1:22" s="131" customFormat="1" ht="13.5">
      <c r="A11" s="142">
        <v>44</v>
      </c>
      <c r="B11" s="150">
        <v>1631</v>
      </c>
      <c r="C11" s="150">
        <v>1007</v>
      </c>
      <c r="D11" s="151">
        <v>0</v>
      </c>
      <c r="E11" s="151">
        <v>0</v>
      </c>
      <c r="F11" s="150">
        <v>624</v>
      </c>
      <c r="G11" s="150">
        <v>250</v>
      </c>
      <c r="H11" s="150">
        <v>53</v>
      </c>
      <c r="I11" s="150">
        <v>0</v>
      </c>
      <c r="J11" s="150">
        <v>23</v>
      </c>
      <c r="K11" s="152">
        <f t="shared" si="0"/>
        <v>298</v>
      </c>
      <c r="L11" s="146">
        <v>1751</v>
      </c>
      <c r="M11" s="150">
        <v>866</v>
      </c>
      <c r="N11" s="151">
        <v>0</v>
      </c>
      <c r="O11" s="151">
        <v>0</v>
      </c>
      <c r="P11" s="150">
        <v>885</v>
      </c>
      <c r="Q11" s="150">
        <v>420</v>
      </c>
      <c r="R11" s="150">
        <v>101</v>
      </c>
      <c r="S11" s="150">
        <v>0</v>
      </c>
      <c r="T11" s="150">
        <v>41</v>
      </c>
      <c r="U11" s="153">
        <f t="shared" si="1"/>
        <v>323</v>
      </c>
    </row>
    <row r="12" spans="1:22" s="131" customFormat="1" ht="13.5">
      <c r="A12" s="142">
        <v>45</v>
      </c>
      <c r="B12" s="151">
        <v>0</v>
      </c>
      <c r="C12" s="151">
        <v>0</v>
      </c>
      <c r="D12" s="151">
        <v>0</v>
      </c>
      <c r="E12" s="151">
        <v>0</v>
      </c>
      <c r="F12" s="151">
        <v>0</v>
      </c>
      <c r="G12" s="151">
        <v>0</v>
      </c>
      <c r="H12" s="151">
        <v>0</v>
      </c>
      <c r="I12" s="151">
        <v>0</v>
      </c>
      <c r="J12" s="151">
        <v>0</v>
      </c>
      <c r="K12" s="152">
        <f t="shared" si="0"/>
        <v>0</v>
      </c>
      <c r="L12" s="402" t="s">
        <v>82</v>
      </c>
      <c r="M12" s="403" t="s">
        <v>82</v>
      </c>
      <c r="N12" s="403" t="s">
        <v>82</v>
      </c>
      <c r="O12" s="403" t="s">
        <v>82</v>
      </c>
      <c r="P12" s="403" t="s">
        <v>82</v>
      </c>
      <c r="Q12" s="403" t="s">
        <v>82</v>
      </c>
      <c r="R12" s="403" t="s">
        <v>82</v>
      </c>
      <c r="S12" s="403" t="s">
        <v>82</v>
      </c>
      <c r="T12" s="403" t="s">
        <v>82</v>
      </c>
      <c r="U12" s="404" t="s">
        <v>82</v>
      </c>
    </row>
    <row r="13" spans="1:22" s="131" customFormat="1" ht="13.5">
      <c r="A13" s="142">
        <v>46</v>
      </c>
      <c r="B13" s="151">
        <v>0</v>
      </c>
      <c r="C13" s="151">
        <v>0</v>
      </c>
      <c r="D13" s="151">
        <v>0</v>
      </c>
      <c r="E13" s="151">
        <v>0</v>
      </c>
      <c r="F13" s="151">
        <v>0</v>
      </c>
      <c r="G13" s="151">
        <v>0</v>
      </c>
      <c r="H13" s="151">
        <v>0</v>
      </c>
      <c r="I13" s="151">
        <v>0</v>
      </c>
      <c r="J13" s="151">
        <v>0</v>
      </c>
      <c r="K13" s="152">
        <f t="shared" si="0"/>
        <v>0</v>
      </c>
      <c r="L13" s="402" t="s">
        <v>82</v>
      </c>
      <c r="M13" s="403" t="s">
        <v>82</v>
      </c>
      <c r="N13" s="403" t="s">
        <v>82</v>
      </c>
      <c r="O13" s="403" t="s">
        <v>82</v>
      </c>
      <c r="P13" s="403" t="s">
        <v>82</v>
      </c>
      <c r="Q13" s="403" t="s">
        <v>82</v>
      </c>
      <c r="R13" s="403" t="s">
        <v>82</v>
      </c>
      <c r="S13" s="403" t="s">
        <v>82</v>
      </c>
      <c r="T13" s="403" t="s">
        <v>82</v>
      </c>
      <c r="U13" s="404" t="s">
        <v>82</v>
      </c>
    </row>
    <row r="14" spans="1:22" s="131" customFormat="1" ht="13.5">
      <c r="A14" s="142">
        <v>47</v>
      </c>
      <c r="B14" s="150">
        <v>1800</v>
      </c>
      <c r="C14" s="150">
        <v>1175</v>
      </c>
      <c r="D14" s="151">
        <v>0</v>
      </c>
      <c r="E14" s="151">
        <v>0</v>
      </c>
      <c r="F14" s="150">
        <v>625</v>
      </c>
      <c r="G14" s="150">
        <v>238</v>
      </c>
      <c r="H14" s="150">
        <v>65</v>
      </c>
      <c r="I14" s="150">
        <v>51</v>
      </c>
      <c r="J14" s="150">
        <v>23</v>
      </c>
      <c r="K14" s="152">
        <f t="shared" si="0"/>
        <v>248</v>
      </c>
      <c r="L14" s="146">
        <v>1269</v>
      </c>
      <c r="M14" s="150">
        <v>658</v>
      </c>
      <c r="N14" s="151">
        <v>0</v>
      </c>
      <c r="O14" s="151">
        <v>0</v>
      </c>
      <c r="P14" s="150">
        <v>611</v>
      </c>
      <c r="Q14" s="150">
        <v>228</v>
      </c>
      <c r="R14" s="150">
        <v>79</v>
      </c>
      <c r="S14" s="150">
        <v>50</v>
      </c>
      <c r="T14" s="150">
        <v>25</v>
      </c>
      <c r="U14" s="153">
        <f t="shared" si="1"/>
        <v>229</v>
      </c>
    </row>
    <row r="15" spans="1:22" s="131" customFormat="1" ht="13.5">
      <c r="A15" s="142">
        <v>48</v>
      </c>
      <c r="B15" s="150">
        <v>2096</v>
      </c>
      <c r="C15" s="150">
        <v>1278</v>
      </c>
      <c r="D15" s="151">
        <v>0</v>
      </c>
      <c r="E15" s="151">
        <v>0</v>
      </c>
      <c r="F15" s="150">
        <v>818</v>
      </c>
      <c r="G15" s="150">
        <v>309</v>
      </c>
      <c r="H15" s="150">
        <v>108</v>
      </c>
      <c r="I15" s="150">
        <v>75</v>
      </c>
      <c r="J15" s="150">
        <v>43</v>
      </c>
      <c r="K15" s="152">
        <f t="shared" si="0"/>
        <v>283</v>
      </c>
      <c r="L15" s="146">
        <v>1270</v>
      </c>
      <c r="M15" s="150">
        <v>698</v>
      </c>
      <c r="N15" s="151">
        <v>0</v>
      </c>
      <c r="O15" s="151">
        <v>0</v>
      </c>
      <c r="P15" s="150">
        <v>572</v>
      </c>
      <c r="Q15" s="150">
        <v>204</v>
      </c>
      <c r="R15" s="150">
        <v>59</v>
      </c>
      <c r="S15" s="150">
        <v>50</v>
      </c>
      <c r="T15" s="150">
        <v>20</v>
      </c>
      <c r="U15" s="153">
        <f t="shared" si="1"/>
        <v>239</v>
      </c>
    </row>
    <row r="16" spans="1:22" s="131" customFormat="1" ht="13.5">
      <c r="A16" s="142">
        <v>49</v>
      </c>
      <c r="B16" s="150">
        <f t="shared" ref="B16:B31" si="2">C16+F16</f>
        <v>2168</v>
      </c>
      <c r="C16" s="150">
        <v>1366</v>
      </c>
      <c r="D16" s="151">
        <v>0</v>
      </c>
      <c r="E16" s="151">
        <v>0</v>
      </c>
      <c r="F16" s="150">
        <f t="shared" ref="F16:F31" si="3">SUM(G16:K16)</f>
        <v>802</v>
      </c>
      <c r="G16" s="150">
        <v>272</v>
      </c>
      <c r="H16" s="150">
        <v>98</v>
      </c>
      <c r="I16" s="150">
        <v>68</v>
      </c>
      <c r="J16" s="150">
        <v>40</v>
      </c>
      <c r="K16" s="152">
        <v>324</v>
      </c>
      <c r="L16" s="154">
        <f t="shared" ref="L16:L38" si="4">M16+P16</f>
        <v>1347</v>
      </c>
      <c r="M16" s="155">
        <v>679</v>
      </c>
      <c r="N16" s="151">
        <v>0</v>
      </c>
      <c r="O16" s="151">
        <v>0</v>
      </c>
      <c r="P16" s="155">
        <f t="shared" ref="P16:P38" si="5">SUM(Q16:U16)</f>
        <v>668</v>
      </c>
      <c r="Q16" s="155">
        <v>252</v>
      </c>
      <c r="R16" s="155">
        <v>74</v>
      </c>
      <c r="S16" s="155">
        <v>53</v>
      </c>
      <c r="T16" s="155">
        <v>30</v>
      </c>
      <c r="U16" s="156">
        <v>259</v>
      </c>
    </row>
    <row r="17" spans="1:21" s="131" customFormat="1" ht="13.5">
      <c r="A17" s="142">
        <v>50</v>
      </c>
      <c r="B17" s="150">
        <f t="shared" si="2"/>
        <v>1967</v>
      </c>
      <c r="C17" s="150">
        <v>1271</v>
      </c>
      <c r="D17" s="151">
        <v>0</v>
      </c>
      <c r="E17" s="151">
        <v>0</v>
      </c>
      <c r="F17" s="150">
        <f t="shared" si="3"/>
        <v>696</v>
      </c>
      <c r="G17" s="150">
        <v>253</v>
      </c>
      <c r="H17" s="150">
        <v>83</v>
      </c>
      <c r="I17" s="150">
        <v>42</v>
      </c>
      <c r="J17" s="150">
        <v>28</v>
      </c>
      <c r="K17" s="152">
        <v>290</v>
      </c>
      <c r="L17" s="154">
        <f t="shared" si="4"/>
        <v>1371</v>
      </c>
      <c r="M17" s="155">
        <v>702</v>
      </c>
      <c r="N17" s="151">
        <v>0</v>
      </c>
      <c r="O17" s="151">
        <v>0</v>
      </c>
      <c r="P17" s="155">
        <f t="shared" si="5"/>
        <v>669</v>
      </c>
      <c r="Q17" s="155">
        <v>238</v>
      </c>
      <c r="R17" s="155">
        <v>78</v>
      </c>
      <c r="S17" s="155">
        <v>58</v>
      </c>
      <c r="T17" s="155">
        <v>43</v>
      </c>
      <c r="U17" s="156">
        <v>252</v>
      </c>
    </row>
    <row r="18" spans="1:21" s="131" customFormat="1" ht="13.5">
      <c r="A18" s="142">
        <v>51</v>
      </c>
      <c r="B18" s="150">
        <f t="shared" si="2"/>
        <v>1904</v>
      </c>
      <c r="C18" s="150">
        <v>1190</v>
      </c>
      <c r="D18" s="151">
        <v>0</v>
      </c>
      <c r="E18" s="151">
        <v>0</v>
      </c>
      <c r="F18" s="150">
        <f t="shared" si="3"/>
        <v>714</v>
      </c>
      <c r="G18" s="150">
        <v>263</v>
      </c>
      <c r="H18" s="150">
        <v>81</v>
      </c>
      <c r="I18" s="150">
        <v>31</v>
      </c>
      <c r="J18" s="150">
        <v>39</v>
      </c>
      <c r="K18" s="152">
        <v>300</v>
      </c>
      <c r="L18" s="154">
        <f t="shared" si="4"/>
        <v>1529</v>
      </c>
      <c r="M18" s="155">
        <v>793</v>
      </c>
      <c r="N18" s="151">
        <v>0</v>
      </c>
      <c r="O18" s="151">
        <v>0</v>
      </c>
      <c r="P18" s="155">
        <f t="shared" si="5"/>
        <v>736</v>
      </c>
      <c r="Q18" s="155">
        <v>287</v>
      </c>
      <c r="R18" s="155">
        <v>103</v>
      </c>
      <c r="S18" s="155">
        <v>38</v>
      </c>
      <c r="T18" s="155">
        <v>30</v>
      </c>
      <c r="U18" s="156">
        <v>278</v>
      </c>
    </row>
    <row r="19" spans="1:21" s="131" customFormat="1" ht="13.5">
      <c r="A19" s="142">
        <v>52</v>
      </c>
      <c r="B19" s="150">
        <f t="shared" si="2"/>
        <v>1944</v>
      </c>
      <c r="C19" s="150">
        <v>1171</v>
      </c>
      <c r="D19" s="151">
        <v>0</v>
      </c>
      <c r="E19" s="151">
        <v>0</v>
      </c>
      <c r="F19" s="150">
        <f t="shared" si="3"/>
        <v>773</v>
      </c>
      <c r="G19" s="150">
        <v>288</v>
      </c>
      <c r="H19" s="150">
        <v>84</v>
      </c>
      <c r="I19" s="150">
        <v>62</v>
      </c>
      <c r="J19" s="150">
        <v>30</v>
      </c>
      <c r="K19" s="152">
        <v>309</v>
      </c>
      <c r="L19" s="154">
        <f t="shared" si="4"/>
        <v>1414</v>
      </c>
      <c r="M19" s="155">
        <v>738</v>
      </c>
      <c r="N19" s="151">
        <v>0</v>
      </c>
      <c r="O19" s="151">
        <v>0</v>
      </c>
      <c r="P19" s="155">
        <f t="shared" si="5"/>
        <v>676</v>
      </c>
      <c r="Q19" s="155">
        <v>261</v>
      </c>
      <c r="R19" s="155">
        <v>70</v>
      </c>
      <c r="S19" s="155">
        <v>48</v>
      </c>
      <c r="T19" s="155">
        <v>25</v>
      </c>
      <c r="U19" s="156">
        <v>272</v>
      </c>
    </row>
    <row r="20" spans="1:21" s="131" customFormat="1" ht="13.5" customHeight="1">
      <c r="A20" s="142">
        <v>53</v>
      </c>
      <c r="B20" s="150">
        <f t="shared" si="2"/>
        <v>2045</v>
      </c>
      <c r="C20" s="150">
        <v>1195</v>
      </c>
      <c r="D20" s="151">
        <v>0</v>
      </c>
      <c r="E20" s="151">
        <v>0</v>
      </c>
      <c r="F20" s="150">
        <f t="shared" si="3"/>
        <v>850</v>
      </c>
      <c r="G20" s="150">
        <v>332</v>
      </c>
      <c r="H20" s="150">
        <v>68</v>
      </c>
      <c r="I20" s="150">
        <v>59</v>
      </c>
      <c r="J20" s="150">
        <v>41</v>
      </c>
      <c r="K20" s="152">
        <v>350</v>
      </c>
      <c r="L20" s="154">
        <f t="shared" si="4"/>
        <v>1406</v>
      </c>
      <c r="M20" s="155">
        <v>793</v>
      </c>
      <c r="N20" s="151">
        <v>0</v>
      </c>
      <c r="O20" s="151">
        <v>0</v>
      </c>
      <c r="P20" s="155">
        <f t="shared" si="5"/>
        <v>613</v>
      </c>
      <c r="Q20" s="155">
        <v>225</v>
      </c>
      <c r="R20" s="155">
        <v>63</v>
      </c>
      <c r="S20" s="155">
        <v>36</v>
      </c>
      <c r="T20" s="155">
        <v>39</v>
      </c>
      <c r="U20" s="156">
        <v>250</v>
      </c>
    </row>
    <row r="21" spans="1:21" s="131" customFormat="1" ht="13.5" customHeight="1">
      <c r="A21" s="142">
        <v>54</v>
      </c>
      <c r="B21" s="150">
        <f t="shared" si="2"/>
        <v>2167</v>
      </c>
      <c r="C21" s="150">
        <v>1276</v>
      </c>
      <c r="D21" s="151">
        <v>0</v>
      </c>
      <c r="E21" s="151">
        <v>0</v>
      </c>
      <c r="F21" s="150">
        <f t="shared" si="3"/>
        <v>891</v>
      </c>
      <c r="G21" s="150">
        <v>308</v>
      </c>
      <c r="H21" s="150">
        <v>103</v>
      </c>
      <c r="I21" s="150">
        <v>58</v>
      </c>
      <c r="J21" s="150">
        <v>53</v>
      </c>
      <c r="K21" s="152">
        <v>369</v>
      </c>
      <c r="L21" s="154">
        <f t="shared" si="4"/>
        <v>1575</v>
      </c>
      <c r="M21" s="155">
        <v>841</v>
      </c>
      <c r="N21" s="151">
        <v>0</v>
      </c>
      <c r="O21" s="151">
        <v>0</v>
      </c>
      <c r="P21" s="155">
        <f t="shared" si="5"/>
        <v>734</v>
      </c>
      <c r="Q21" s="155">
        <v>233</v>
      </c>
      <c r="R21" s="155">
        <v>78</v>
      </c>
      <c r="S21" s="155">
        <v>62</v>
      </c>
      <c r="T21" s="155">
        <v>43</v>
      </c>
      <c r="U21" s="156">
        <v>318</v>
      </c>
    </row>
    <row r="22" spans="1:21" s="131" customFormat="1" ht="13.5" customHeight="1">
      <c r="A22" s="142">
        <v>55</v>
      </c>
      <c r="B22" s="150">
        <f t="shared" si="2"/>
        <v>2098</v>
      </c>
      <c r="C22" s="150">
        <v>1301</v>
      </c>
      <c r="D22" s="151">
        <v>0</v>
      </c>
      <c r="E22" s="151">
        <v>0</v>
      </c>
      <c r="F22" s="150">
        <f t="shared" si="3"/>
        <v>797</v>
      </c>
      <c r="G22" s="150">
        <v>285</v>
      </c>
      <c r="H22" s="150">
        <v>108</v>
      </c>
      <c r="I22" s="150">
        <v>33</v>
      </c>
      <c r="J22" s="150">
        <v>41</v>
      </c>
      <c r="K22" s="152">
        <v>330</v>
      </c>
      <c r="L22" s="154">
        <f t="shared" si="4"/>
        <v>1449</v>
      </c>
      <c r="M22" s="155">
        <v>780</v>
      </c>
      <c r="N22" s="151">
        <v>0</v>
      </c>
      <c r="O22" s="151">
        <v>0</v>
      </c>
      <c r="P22" s="155">
        <f t="shared" si="5"/>
        <v>669</v>
      </c>
      <c r="Q22" s="155">
        <v>252</v>
      </c>
      <c r="R22" s="155">
        <v>94</v>
      </c>
      <c r="S22" s="155">
        <v>48</v>
      </c>
      <c r="T22" s="155">
        <v>33</v>
      </c>
      <c r="U22" s="156">
        <v>242</v>
      </c>
    </row>
    <row r="23" spans="1:21" s="131" customFormat="1" ht="13.5" customHeight="1">
      <c r="A23" s="142">
        <v>56</v>
      </c>
      <c r="B23" s="150">
        <f t="shared" si="2"/>
        <v>1865</v>
      </c>
      <c r="C23" s="150">
        <f t="shared" ref="C23:C36" si="6">D23+E23</f>
        <v>1069</v>
      </c>
      <c r="D23" s="150">
        <v>708</v>
      </c>
      <c r="E23" s="150">
        <v>361</v>
      </c>
      <c r="F23" s="150">
        <f t="shared" si="3"/>
        <v>796</v>
      </c>
      <c r="G23" s="150">
        <v>245</v>
      </c>
      <c r="H23" s="150">
        <v>101</v>
      </c>
      <c r="I23" s="150">
        <v>47</v>
      </c>
      <c r="J23" s="150">
        <v>30</v>
      </c>
      <c r="K23" s="152">
        <v>373</v>
      </c>
      <c r="L23" s="154">
        <f t="shared" si="4"/>
        <v>1574</v>
      </c>
      <c r="M23" s="155">
        <f t="shared" ref="M23:M38" si="7">SUM(N23:O23)</f>
        <v>830</v>
      </c>
      <c r="N23" s="155">
        <v>523</v>
      </c>
      <c r="O23" s="155">
        <v>307</v>
      </c>
      <c r="P23" s="155">
        <f t="shared" si="5"/>
        <v>744</v>
      </c>
      <c r="Q23" s="155">
        <v>234</v>
      </c>
      <c r="R23" s="155">
        <v>89</v>
      </c>
      <c r="S23" s="155">
        <v>59</v>
      </c>
      <c r="T23" s="155">
        <v>51</v>
      </c>
      <c r="U23" s="156">
        <v>311</v>
      </c>
    </row>
    <row r="24" spans="1:21" s="131" customFormat="1" ht="13.5" customHeight="1">
      <c r="A24" s="142">
        <v>57</v>
      </c>
      <c r="B24" s="150">
        <f t="shared" si="2"/>
        <v>2012</v>
      </c>
      <c r="C24" s="150">
        <f t="shared" si="6"/>
        <v>1141</v>
      </c>
      <c r="D24" s="150">
        <v>720</v>
      </c>
      <c r="E24" s="150">
        <v>421</v>
      </c>
      <c r="F24" s="150">
        <f t="shared" si="3"/>
        <v>871</v>
      </c>
      <c r="G24" s="150">
        <v>280</v>
      </c>
      <c r="H24" s="150">
        <v>89</v>
      </c>
      <c r="I24" s="150">
        <v>54</v>
      </c>
      <c r="J24" s="150">
        <v>81</v>
      </c>
      <c r="K24" s="152">
        <v>367</v>
      </c>
      <c r="L24" s="154">
        <f t="shared" si="4"/>
        <v>1635</v>
      </c>
      <c r="M24" s="155">
        <f t="shared" si="7"/>
        <v>889</v>
      </c>
      <c r="N24" s="155">
        <v>463</v>
      </c>
      <c r="O24" s="155">
        <v>426</v>
      </c>
      <c r="P24" s="155">
        <f t="shared" si="5"/>
        <v>746</v>
      </c>
      <c r="Q24" s="155">
        <v>283</v>
      </c>
      <c r="R24" s="155">
        <v>101</v>
      </c>
      <c r="S24" s="155">
        <v>52</v>
      </c>
      <c r="T24" s="155">
        <v>41</v>
      </c>
      <c r="U24" s="156">
        <v>269</v>
      </c>
    </row>
    <row r="25" spans="1:21" s="131" customFormat="1" ht="13.5" customHeight="1">
      <c r="A25" s="142">
        <v>58</v>
      </c>
      <c r="B25" s="150">
        <f t="shared" si="2"/>
        <v>1946</v>
      </c>
      <c r="C25" s="150">
        <f t="shared" si="6"/>
        <v>1008</v>
      </c>
      <c r="D25" s="150">
        <v>647</v>
      </c>
      <c r="E25" s="150">
        <v>361</v>
      </c>
      <c r="F25" s="150">
        <f t="shared" si="3"/>
        <v>938</v>
      </c>
      <c r="G25" s="150">
        <v>321</v>
      </c>
      <c r="H25" s="150">
        <v>88</v>
      </c>
      <c r="I25" s="150">
        <v>74</v>
      </c>
      <c r="J25" s="150">
        <v>43</v>
      </c>
      <c r="K25" s="152">
        <v>412</v>
      </c>
      <c r="L25" s="154">
        <f t="shared" si="4"/>
        <v>1590</v>
      </c>
      <c r="M25" s="155">
        <f t="shared" si="7"/>
        <v>882</v>
      </c>
      <c r="N25" s="155">
        <v>485</v>
      </c>
      <c r="O25" s="155">
        <v>397</v>
      </c>
      <c r="P25" s="155">
        <f t="shared" si="5"/>
        <v>708</v>
      </c>
      <c r="Q25" s="155">
        <v>269</v>
      </c>
      <c r="R25" s="155">
        <v>87</v>
      </c>
      <c r="S25" s="155">
        <v>58</v>
      </c>
      <c r="T25" s="155">
        <v>34</v>
      </c>
      <c r="U25" s="156">
        <v>260</v>
      </c>
    </row>
    <row r="26" spans="1:21" s="131" customFormat="1" ht="13.5" customHeight="1">
      <c r="A26" s="142">
        <v>59</v>
      </c>
      <c r="B26" s="150">
        <f t="shared" si="2"/>
        <v>2094</v>
      </c>
      <c r="C26" s="150">
        <f t="shared" si="6"/>
        <v>1117</v>
      </c>
      <c r="D26" s="150">
        <v>674</v>
      </c>
      <c r="E26" s="150">
        <v>443</v>
      </c>
      <c r="F26" s="150">
        <f t="shared" si="3"/>
        <v>977</v>
      </c>
      <c r="G26" s="150">
        <v>306</v>
      </c>
      <c r="H26" s="150">
        <v>90</v>
      </c>
      <c r="I26" s="150">
        <v>55</v>
      </c>
      <c r="J26" s="150">
        <v>45</v>
      </c>
      <c r="K26" s="152">
        <v>481</v>
      </c>
      <c r="L26" s="154">
        <f t="shared" si="4"/>
        <v>1709</v>
      </c>
      <c r="M26" s="155">
        <f t="shared" si="7"/>
        <v>945</v>
      </c>
      <c r="N26" s="155">
        <v>521</v>
      </c>
      <c r="O26" s="155">
        <v>424</v>
      </c>
      <c r="P26" s="155">
        <f t="shared" si="5"/>
        <v>764</v>
      </c>
      <c r="Q26" s="155">
        <v>269</v>
      </c>
      <c r="R26" s="155">
        <v>90</v>
      </c>
      <c r="S26" s="155">
        <v>64</v>
      </c>
      <c r="T26" s="155">
        <v>31</v>
      </c>
      <c r="U26" s="156">
        <v>310</v>
      </c>
    </row>
    <row r="27" spans="1:21" s="131" customFormat="1" ht="13.5" customHeight="1">
      <c r="A27" s="142">
        <v>60</v>
      </c>
      <c r="B27" s="150">
        <f t="shared" si="2"/>
        <v>2100</v>
      </c>
      <c r="C27" s="150">
        <f t="shared" si="6"/>
        <v>1101</v>
      </c>
      <c r="D27" s="150">
        <v>684</v>
      </c>
      <c r="E27" s="150">
        <v>417</v>
      </c>
      <c r="F27" s="150">
        <f t="shared" si="3"/>
        <v>999</v>
      </c>
      <c r="G27" s="150">
        <v>323</v>
      </c>
      <c r="H27" s="150">
        <v>138</v>
      </c>
      <c r="I27" s="150">
        <v>39</v>
      </c>
      <c r="J27" s="150">
        <v>5</v>
      </c>
      <c r="K27" s="152">
        <v>494</v>
      </c>
      <c r="L27" s="154">
        <f t="shared" si="4"/>
        <v>1855</v>
      </c>
      <c r="M27" s="155">
        <f t="shared" si="7"/>
        <v>970</v>
      </c>
      <c r="N27" s="155">
        <v>574</v>
      </c>
      <c r="O27" s="155">
        <v>396</v>
      </c>
      <c r="P27" s="155">
        <f t="shared" si="5"/>
        <v>885</v>
      </c>
      <c r="Q27" s="155">
        <v>257</v>
      </c>
      <c r="R27" s="155">
        <v>123</v>
      </c>
      <c r="S27" s="155">
        <v>53</v>
      </c>
      <c r="T27" s="155">
        <v>47</v>
      </c>
      <c r="U27" s="156">
        <v>405</v>
      </c>
    </row>
    <row r="28" spans="1:21" s="131" customFormat="1" ht="13.5" customHeight="1">
      <c r="A28" s="142">
        <v>61</v>
      </c>
      <c r="B28" s="150">
        <f t="shared" si="2"/>
        <v>2542</v>
      </c>
      <c r="C28" s="150">
        <f t="shared" si="6"/>
        <v>1304</v>
      </c>
      <c r="D28" s="150">
        <v>773</v>
      </c>
      <c r="E28" s="150">
        <v>531</v>
      </c>
      <c r="F28" s="150">
        <f t="shared" si="3"/>
        <v>1238</v>
      </c>
      <c r="G28" s="150">
        <v>359</v>
      </c>
      <c r="H28" s="150">
        <v>152</v>
      </c>
      <c r="I28" s="150">
        <v>52</v>
      </c>
      <c r="J28" s="150">
        <v>67</v>
      </c>
      <c r="K28" s="152">
        <v>608</v>
      </c>
      <c r="L28" s="154">
        <f t="shared" si="4"/>
        <v>2174</v>
      </c>
      <c r="M28" s="155">
        <f t="shared" si="7"/>
        <v>1127</v>
      </c>
      <c r="N28" s="155">
        <v>638</v>
      </c>
      <c r="O28" s="155">
        <v>489</v>
      </c>
      <c r="P28" s="155">
        <f t="shared" si="5"/>
        <v>1047</v>
      </c>
      <c r="Q28" s="155">
        <v>378</v>
      </c>
      <c r="R28" s="155">
        <v>146</v>
      </c>
      <c r="S28" s="155">
        <v>38</v>
      </c>
      <c r="T28" s="155">
        <v>56</v>
      </c>
      <c r="U28" s="156">
        <v>429</v>
      </c>
    </row>
    <row r="29" spans="1:21" s="131" customFormat="1" ht="13.5">
      <c r="A29" s="142">
        <v>62</v>
      </c>
      <c r="B29" s="150">
        <f t="shared" si="2"/>
        <v>2032</v>
      </c>
      <c r="C29" s="150">
        <f t="shared" si="6"/>
        <v>1098</v>
      </c>
      <c r="D29" s="150">
        <v>733</v>
      </c>
      <c r="E29" s="150">
        <v>365</v>
      </c>
      <c r="F29" s="150">
        <f t="shared" si="3"/>
        <v>934</v>
      </c>
      <c r="G29" s="150">
        <v>294</v>
      </c>
      <c r="H29" s="150">
        <v>136</v>
      </c>
      <c r="I29" s="150">
        <v>54</v>
      </c>
      <c r="J29" s="150">
        <v>32</v>
      </c>
      <c r="K29" s="152">
        <v>418</v>
      </c>
      <c r="L29" s="154">
        <f t="shared" si="4"/>
        <v>1824</v>
      </c>
      <c r="M29" s="155">
        <f t="shared" si="7"/>
        <v>876</v>
      </c>
      <c r="N29" s="155">
        <v>472</v>
      </c>
      <c r="O29" s="155">
        <v>404</v>
      </c>
      <c r="P29" s="155">
        <f t="shared" si="5"/>
        <v>948</v>
      </c>
      <c r="Q29" s="155">
        <v>311</v>
      </c>
      <c r="R29" s="155">
        <v>109</v>
      </c>
      <c r="S29" s="155">
        <v>55</v>
      </c>
      <c r="T29" s="155">
        <v>24</v>
      </c>
      <c r="U29" s="156">
        <v>449</v>
      </c>
    </row>
    <row r="30" spans="1:21" s="131" customFormat="1" ht="13.5">
      <c r="A30" s="142">
        <v>63</v>
      </c>
      <c r="B30" s="150">
        <f t="shared" si="2"/>
        <v>2162</v>
      </c>
      <c r="C30" s="150">
        <f t="shared" si="6"/>
        <v>1167</v>
      </c>
      <c r="D30" s="150">
        <v>743</v>
      </c>
      <c r="E30" s="150">
        <v>424</v>
      </c>
      <c r="F30" s="150">
        <f t="shared" si="3"/>
        <v>995</v>
      </c>
      <c r="G30" s="150">
        <v>289</v>
      </c>
      <c r="H30" s="150">
        <v>173</v>
      </c>
      <c r="I30" s="150">
        <v>32</v>
      </c>
      <c r="J30" s="150">
        <v>61</v>
      </c>
      <c r="K30" s="152">
        <v>440</v>
      </c>
      <c r="L30" s="154">
        <f t="shared" si="4"/>
        <v>1919</v>
      </c>
      <c r="M30" s="155">
        <f t="shared" si="7"/>
        <v>985</v>
      </c>
      <c r="N30" s="155">
        <v>515</v>
      </c>
      <c r="O30" s="155">
        <v>470</v>
      </c>
      <c r="P30" s="155">
        <f t="shared" si="5"/>
        <v>934</v>
      </c>
      <c r="Q30" s="155">
        <v>292</v>
      </c>
      <c r="R30" s="155">
        <v>148</v>
      </c>
      <c r="S30" s="155">
        <v>52</v>
      </c>
      <c r="T30" s="155">
        <v>31</v>
      </c>
      <c r="U30" s="156">
        <v>411</v>
      </c>
    </row>
    <row r="31" spans="1:21" s="131" customFormat="1" ht="13.5">
      <c r="A31" s="142" t="s">
        <v>14</v>
      </c>
      <c r="B31" s="150">
        <f t="shared" si="2"/>
        <v>2120</v>
      </c>
      <c r="C31" s="150">
        <f t="shared" si="6"/>
        <v>1094</v>
      </c>
      <c r="D31" s="150">
        <v>690</v>
      </c>
      <c r="E31" s="150">
        <v>404</v>
      </c>
      <c r="F31" s="150">
        <f t="shared" si="3"/>
        <v>1026</v>
      </c>
      <c r="G31" s="150">
        <v>306</v>
      </c>
      <c r="H31" s="150">
        <v>159</v>
      </c>
      <c r="I31" s="150">
        <v>37</v>
      </c>
      <c r="J31" s="150">
        <v>47</v>
      </c>
      <c r="K31" s="152">
        <v>477</v>
      </c>
      <c r="L31" s="154">
        <f t="shared" si="4"/>
        <v>1854</v>
      </c>
      <c r="M31" s="155">
        <f t="shared" si="7"/>
        <v>836</v>
      </c>
      <c r="N31" s="155">
        <v>446</v>
      </c>
      <c r="O31" s="155">
        <v>390</v>
      </c>
      <c r="P31" s="155">
        <f t="shared" si="5"/>
        <v>1018</v>
      </c>
      <c r="Q31" s="155">
        <v>349</v>
      </c>
      <c r="R31" s="155">
        <v>142</v>
      </c>
      <c r="S31" s="155">
        <v>40</v>
      </c>
      <c r="T31" s="155">
        <v>57</v>
      </c>
      <c r="U31" s="156">
        <v>430</v>
      </c>
    </row>
    <row r="32" spans="1:21" s="131" customFormat="1" ht="13.5">
      <c r="A32" s="142">
        <v>2</v>
      </c>
      <c r="B32" s="150">
        <f t="shared" ref="B32:B38" si="8">C32+F32</f>
        <v>2346</v>
      </c>
      <c r="C32" s="150">
        <f t="shared" si="6"/>
        <v>1135</v>
      </c>
      <c r="D32" s="150">
        <v>678</v>
      </c>
      <c r="E32" s="150">
        <v>457</v>
      </c>
      <c r="F32" s="150">
        <f t="shared" ref="F32:F38" si="9">SUM(G32:K32)</f>
        <v>1211</v>
      </c>
      <c r="G32" s="150">
        <v>372</v>
      </c>
      <c r="H32" s="150">
        <v>165</v>
      </c>
      <c r="I32" s="150">
        <v>54</v>
      </c>
      <c r="J32" s="150">
        <v>58</v>
      </c>
      <c r="K32" s="152">
        <v>562</v>
      </c>
      <c r="L32" s="154">
        <f t="shared" si="4"/>
        <v>1848</v>
      </c>
      <c r="M32" s="155">
        <f t="shared" si="7"/>
        <v>842</v>
      </c>
      <c r="N32" s="155">
        <v>383</v>
      </c>
      <c r="O32" s="155">
        <v>459</v>
      </c>
      <c r="P32" s="155">
        <f t="shared" si="5"/>
        <v>1006</v>
      </c>
      <c r="Q32" s="155">
        <v>303</v>
      </c>
      <c r="R32" s="155">
        <v>151</v>
      </c>
      <c r="S32" s="155">
        <v>58</v>
      </c>
      <c r="T32" s="155">
        <v>49</v>
      </c>
      <c r="U32" s="156">
        <v>445</v>
      </c>
    </row>
    <row r="33" spans="1:21" s="131" customFormat="1" ht="13.5">
      <c r="A33" s="142">
        <v>3</v>
      </c>
      <c r="B33" s="150">
        <f t="shared" si="8"/>
        <v>2441</v>
      </c>
      <c r="C33" s="150">
        <f t="shared" si="6"/>
        <v>1189</v>
      </c>
      <c r="D33" s="150">
        <v>760</v>
      </c>
      <c r="E33" s="150">
        <v>429</v>
      </c>
      <c r="F33" s="150">
        <f t="shared" si="9"/>
        <v>1252</v>
      </c>
      <c r="G33" s="150">
        <v>311</v>
      </c>
      <c r="H33" s="150">
        <v>172</v>
      </c>
      <c r="I33" s="150">
        <v>60</v>
      </c>
      <c r="J33" s="150">
        <v>64</v>
      </c>
      <c r="K33" s="152">
        <v>645</v>
      </c>
      <c r="L33" s="154">
        <f t="shared" si="4"/>
        <v>2036</v>
      </c>
      <c r="M33" s="155">
        <f t="shared" si="7"/>
        <v>998</v>
      </c>
      <c r="N33" s="155">
        <v>508</v>
      </c>
      <c r="O33" s="155">
        <v>490</v>
      </c>
      <c r="P33" s="155">
        <f t="shared" si="5"/>
        <v>1038</v>
      </c>
      <c r="Q33" s="155">
        <v>353</v>
      </c>
      <c r="R33" s="155">
        <v>137</v>
      </c>
      <c r="S33" s="155">
        <v>62</v>
      </c>
      <c r="T33" s="155">
        <v>66</v>
      </c>
      <c r="U33" s="156">
        <v>420</v>
      </c>
    </row>
    <row r="34" spans="1:21" s="131" customFormat="1" ht="13.5">
      <c r="A34" s="142">
        <v>4</v>
      </c>
      <c r="B34" s="150">
        <f t="shared" si="8"/>
        <v>2421</v>
      </c>
      <c r="C34" s="150">
        <f t="shared" si="6"/>
        <v>1180</v>
      </c>
      <c r="D34" s="150">
        <v>713</v>
      </c>
      <c r="E34" s="150">
        <v>467</v>
      </c>
      <c r="F34" s="150">
        <f t="shared" si="9"/>
        <v>1241</v>
      </c>
      <c r="G34" s="150">
        <v>344</v>
      </c>
      <c r="H34" s="150">
        <v>168</v>
      </c>
      <c r="I34" s="150">
        <v>56</v>
      </c>
      <c r="J34" s="150">
        <v>58</v>
      </c>
      <c r="K34" s="152">
        <v>615</v>
      </c>
      <c r="L34" s="154">
        <f t="shared" si="4"/>
        <v>2046</v>
      </c>
      <c r="M34" s="155">
        <f t="shared" si="7"/>
        <v>1015</v>
      </c>
      <c r="N34" s="155">
        <v>547</v>
      </c>
      <c r="O34" s="155">
        <v>468</v>
      </c>
      <c r="P34" s="155">
        <f t="shared" si="5"/>
        <v>1031</v>
      </c>
      <c r="Q34" s="155">
        <v>268</v>
      </c>
      <c r="R34" s="155">
        <v>140</v>
      </c>
      <c r="S34" s="155">
        <v>52</v>
      </c>
      <c r="T34" s="155">
        <v>56</v>
      </c>
      <c r="U34" s="156">
        <v>515</v>
      </c>
    </row>
    <row r="35" spans="1:21" s="157" customFormat="1" ht="13.5">
      <c r="A35" s="142">
        <v>5</v>
      </c>
      <c r="B35" s="150">
        <f t="shared" si="8"/>
        <v>2525</v>
      </c>
      <c r="C35" s="150">
        <f t="shared" si="6"/>
        <v>1276</v>
      </c>
      <c r="D35" s="150">
        <v>832</v>
      </c>
      <c r="E35" s="150">
        <v>444</v>
      </c>
      <c r="F35" s="150">
        <f t="shared" si="9"/>
        <v>1249</v>
      </c>
      <c r="G35" s="150">
        <v>316</v>
      </c>
      <c r="H35" s="150">
        <v>159</v>
      </c>
      <c r="I35" s="150">
        <v>56</v>
      </c>
      <c r="J35" s="150">
        <v>66</v>
      </c>
      <c r="K35" s="152">
        <v>652</v>
      </c>
      <c r="L35" s="154">
        <f t="shared" si="4"/>
        <v>2183</v>
      </c>
      <c r="M35" s="155">
        <f t="shared" si="7"/>
        <v>1130</v>
      </c>
      <c r="N35" s="155">
        <v>589</v>
      </c>
      <c r="O35" s="155">
        <v>541</v>
      </c>
      <c r="P35" s="155">
        <f t="shared" si="5"/>
        <v>1053</v>
      </c>
      <c r="Q35" s="155">
        <v>286</v>
      </c>
      <c r="R35" s="155">
        <v>140</v>
      </c>
      <c r="S35" s="155">
        <v>53</v>
      </c>
      <c r="T35" s="155">
        <v>39</v>
      </c>
      <c r="U35" s="156">
        <v>535</v>
      </c>
    </row>
    <row r="36" spans="1:21" s="131" customFormat="1" ht="13.5">
      <c r="A36" s="142">
        <v>6</v>
      </c>
      <c r="B36" s="150">
        <f t="shared" si="8"/>
        <v>2606</v>
      </c>
      <c r="C36" s="150">
        <f t="shared" si="6"/>
        <v>1311</v>
      </c>
      <c r="D36" s="150">
        <v>797</v>
      </c>
      <c r="E36" s="150">
        <v>514</v>
      </c>
      <c r="F36" s="150">
        <f t="shared" si="9"/>
        <v>1295</v>
      </c>
      <c r="G36" s="150">
        <v>340</v>
      </c>
      <c r="H36" s="150">
        <v>180</v>
      </c>
      <c r="I36" s="150">
        <v>38</v>
      </c>
      <c r="J36" s="150">
        <v>79</v>
      </c>
      <c r="K36" s="152">
        <v>658</v>
      </c>
      <c r="L36" s="154">
        <f t="shared" si="4"/>
        <v>2231</v>
      </c>
      <c r="M36" s="155">
        <f t="shared" si="7"/>
        <v>1094</v>
      </c>
      <c r="N36" s="155">
        <v>599</v>
      </c>
      <c r="O36" s="155">
        <v>495</v>
      </c>
      <c r="P36" s="155">
        <f t="shared" si="5"/>
        <v>1137</v>
      </c>
      <c r="Q36" s="155">
        <v>284</v>
      </c>
      <c r="R36" s="155">
        <v>140</v>
      </c>
      <c r="S36" s="155">
        <v>46</v>
      </c>
      <c r="T36" s="155">
        <v>65</v>
      </c>
      <c r="U36" s="156">
        <v>602</v>
      </c>
    </row>
    <row r="37" spans="1:21" s="131" customFormat="1" ht="13.5">
      <c r="A37" s="142">
        <v>7</v>
      </c>
      <c r="B37" s="150">
        <f t="shared" si="8"/>
        <v>2473</v>
      </c>
      <c r="C37" s="150">
        <f>D37+E37</f>
        <v>1313</v>
      </c>
      <c r="D37" s="150">
        <v>821</v>
      </c>
      <c r="E37" s="150">
        <v>492</v>
      </c>
      <c r="F37" s="150">
        <f t="shared" si="9"/>
        <v>1160</v>
      </c>
      <c r="G37" s="150">
        <v>295</v>
      </c>
      <c r="H37" s="150">
        <v>163</v>
      </c>
      <c r="I37" s="150">
        <v>62</v>
      </c>
      <c r="J37" s="150">
        <v>46</v>
      </c>
      <c r="K37" s="152">
        <v>594</v>
      </c>
      <c r="L37" s="154">
        <f t="shared" si="4"/>
        <v>2202</v>
      </c>
      <c r="M37" s="155">
        <f t="shared" si="7"/>
        <v>1109</v>
      </c>
      <c r="N37" s="155">
        <v>636</v>
      </c>
      <c r="O37" s="155">
        <v>473</v>
      </c>
      <c r="P37" s="155">
        <f t="shared" si="5"/>
        <v>1093</v>
      </c>
      <c r="Q37" s="155">
        <v>261</v>
      </c>
      <c r="R37" s="155">
        <v>127</v>
      </c>
      <c r="S37" s="155">
        <v>68</v>
      </c>
      <c r="T37" s="155">
        <v>50</v>
      </c>
      <c r="U37" s="156">
        <v>587</v>
      </c>
    </row>
    <row r="38" spans="1:21" s="131" customFormat="1" ht="13.5">
      <c r="A38" s="142">
        <v>8</v>
      </c>
      <c r="B38" s="150">
        <f t="shared" si="8"/>
        <v>2793</v>
      </c>
      <c r="C38" s="150">
        <f>D38+E38</f>
        <v>1318</v>
      </c>
      <c r="D38" s="150">
        <v>743</v>
      </c>
      <c r="E38" s="150">
        <v>575</v>
      </c>
      <c r="F38" s="150">
        <f t="shared" si="9"/>
        <v>1475</v>
      </c>
      <c r="G38" s="150">
        <v>267</v>
      </c>
      <c r="H38" s="150">
        <v>152</v>
      </c>
      <c r="I38" s="150">
        <v>49</v>
      </c>
      <c r="J38" s="150">
        <v>74</v>
      </c>
      <c r="K38" s="152">
        <v>933</v>
      </c>
      <c r="L38" s="154">
        <f t="shared" si="4"/>
        <v>2633</v>
      </c>
      <c r="M38" s="155">
        <f t="shared" si="7"/>
        <v>1266</v>
      </c>
      <c r="N38" s="155">
        <v>679</v>
      </c>
      <c r="O38" s="155">
        <v>587</v>
      </c>
      <c r="P38" s="155">
        <f t="shared" si="5"/>
        <v>1367</v>
      </c>
      <c r="Q38" s="155">
        <v>270</v>
      </c>
      <c r="R38" s="155">
        <v>149</v>
      </c>
      <c r="S38" s="155">
        <v>75</v>
      </c>
      <c r="T38" s="155">
        <v>68</v>
      </c>
      <c r="U38" s="156">
        <v>805</v>
      </c>
    </row>
    <row r="39" spans="1:21" s="131" customFormat="1" ht="13.5">
      <c r="A39" s="142">
        <v>9</v>
      </c>
      <c r="B39" s="150">
        <v>2901</v>
      </c>
      <c r="C39" s="150">
        <v>1480</v>
      </c>
      <c r="D39" s="150">
        <v>868</v>
      </c>
      <c r="E39" s="150">
        <v>612</v>
      </c>
      <c r="F39" s="150">
        <v>1421</v>
      </c>
      <c r="G39" s="150">
        <v>271</v>
      </c>
      <c r="H39" s="150">
        <v>172</v>
      </c>
      <c r="I39" s="150">
        <v>89</v>
      </c>
      <c r="J39" s="150">
        <v>90</v>
      </c>
      <c r="K39" s="152">
        <v>799</v>
      </c>
      <c r="L39" s="154">
        <v>2735</v>
      </c>
      <c r="M39" s="155">
        <v>1372</v>
      </c>
      <c r="N39" s="155">
        <v>725</v>
      </c>
      <c r="O39" s="155">
        <v>647</v>
      </c>
      <c r="P39" s="155">
        <v>1363</v>
      </c>
      <c r="Q39" s="155">
        <v>290</v>
      </c>
      <c r="R39" s="155">
        <v>165</v>
      </c>
      <c r="S39" s="155">
        <v>63</v>
      </c>
      <c r="T39" s="155">
        <v>62</v>
      </c>
      <c r="U39" s="156">
        <v>783</v>
      </c>
    </row>
    <row r="40" spans="1:21" s="131" customFormat="1" ht="13.5">
      <c r="A40" s="142">
        <v>10</v>
      </c>
      <c r="B40" s="150">
        <v>2909</v>
      </c>
      <c r="C40" s="150">
        <v>1418</v>
      </c>
      <c r="D40" s="150">
        <v>830</v>
      </c>
      <c r="E40" s="150">
        <v>588</v>
      </c>
      <c r="F40" s="150">
        <v>1491</v>
      </c>
      <c r="G40" s="150">
        <v>328</v>
      </c>
      <c r="H40" s="150">
        <v>193</v>
      </c>
      <c r="I40" s="150">
        <v>78</v>
      </c>
      <c r="J40" s="150">
        <v>71</v>
      </c>
      <c r="K40" s="152">
        <v>821</v>
      </c>
      <c r="L40" s="158">
        <v>2607</v>
      </c>
      <c r="M40" s="159">
        <v>1219</v>
      </c>
      <c r="N40" s="159">
        <v>650</v>
      </c>
      <c r="O40" s="159">
        <v>569</v>
      </c>
      <c r="P40" s="159">
        <v>1388</v>
      </c>
      <c r="Q40" s="159">
        <v>267</v>
      </c>
      <c r="R40" s="159">
        <v>155</v>
      </c>
      <c r="S40" s="159">
        <v>68</v>
      </c>
      <c r="T40" s="159">
        <v>71</v>
      </c>
      <c r="U40" s="160">
        <v>827</v>
      </c>
    </row>
    <row r="41" spans="1:21" s="131" customFormat="1" ht="13.5">
      <c r="A41" s="142">
        <v>11</v>
      </c>
      <c r="B41" s="150">
        <v>3273</v>
      </c>
      <c r="C41" s="150">
        <v>1407</v>
      </c>
      <c r="D41" s="150">
        <v>798</v>
      </c>
      <c r="E41" s="150">
        <v>609</v>
      </c>
      <c r="F41" s="150">
        <v>1866</v>
      </c>
      <c r="G41" s="150">
        <v>290</v>
      </c>
      <c r="H41" s="150">
        <v>244</v>
      </c>
      <c r="I41" s="150">
        <v>97</v>
      </c>
      <c r="J41" s="150">
        <v>84</v>
      </c>
      <c r="K41" s="152">
        <v>1151</v>
      </c>
      <c r="L41" s="158">
        <v>2769</v>
      </c>
      <c r="M41" s="159">
        <v>1340</v>
      </c>
      <c r="N41" s="159">
        <v>680</v>
      </c>
      <c r="O41" s="159">
        <v>660</v>
      </c>
      <c r="P41" s="159">
        <v>1429</v>
      </c>
      <c r="Q41" s="159">
        <v>282</v>
      </c>
      <c r="R41" s="159">
        <v>160</v>
      </c>
      <c r="S41" s="159">
        <v>64</v>
      </c>
      <c r="T41" s="159">
        <v>40</v>
      </c>
      <c r="U41" s="160">
        <v>883</v>
      </c>
    </row>
    <row r="42" spans="1:21" s="166" customFormat="1" ht="13.5">
      <c r="A42" s="142">
        <v>12</v>
      </c>
      <c r="B42" s="161">
        <v>3587</v>
      </c>
      <c r="C42" s="161">
        <v>1680</v>
      </c>
      <c r="D42" s="161">
        <v>1006</v>
      </c>
      <c r="E42" s="161">
        <v>674</v>
      </c>
      <c r="F42" s="161">
        <v>1907</v>
      </c>
      <c r="G42" s="161">
        <v>299</v>
      </c>
      <c r="H42" s="161">
        <v>186</v>
      </c>
      <c r="I42" s="161">
        <v>84</v>
      </c>
      <c r="J42" s="161">
        <v>102</v>
      </c>
      <c r="K42" s="162">
        <v>1236</v>
      </c>
      <c r="L42" s="163">
        <v>3067</v>
      </c>
      <c r="M42" s="164">
        <v>1446</v>
      </c>
      <c r="N42" s="164">
        <v>748</v>
      </c>
      <c r="O42" s="164">
        <v>698</v>
      </c>
      <c r="P42" s="164">
        <v>1621</v>
      </c>
      <c r="Q42" s="164">
        <v>305</v>
      </c>
      <c r="R42" s="164">
        <v>146</v>
      </c>
      <c r="S42" s="164">
        <v>96</v>
      </c>
      <c r="T42" s="164">
        <v>88</v>
      </c>
      <c r="U42" s="165">
        <v>986</v>
      </c>
    </row>
    <row r="43" spans="1:21" s="166" customFormat="1" ht="13.5">
      <c r="A43" s="142">
        <v>13</v>
      </c>
      <c r="B43" s="161">
        <v>3277</v>
      </c>
      <c r="C43" s="161">
        <v>1524</v>
      </c>
      <c r="D43" s="161">
        <v>868</v>
      </c>
      <c r="E43" s="161">
        <v>656</v>
      </c>
      <c r="F43" s="161">
        <v>1753</v>
      </c>
      <c r="G43" s="161">
        <v>261</v>
      </c>
      <c r="H43" s="161">
        <v>161</v>
      </c>
      <c r="I43" s="161">
        <v>109</v>
      </c>
      <c r="J43" s="161">
        <v>91</v>
      </c>
      <c r="K43" s="162">
        <v>1131</v>
      </c>
      <c r="L43" s="163">
        <v>3075</v>
      </c>
      <c r="M43" s="164">
        <v>1438</v>
      </c>
      <c r="N43" s="164">
        <v>798</v>
      </c>
      <c r="O43" s="164">
        <v>640</v>
      </c>
      <c r="P43" s="164">
        <v>1637</v>
      </c>
      <c r="Q43" s="164">
        <v>281</v>
      </c>
      <c r="R43" s="164">
        <v>158</v>
      </c>
      <c r="S43" s="164">
        <v>91</v>
      </c>
      <c r="T43" s="164">
        <v>87</v>
      </c>
      <c r="U43" s="165">
        <v>1020</v>
      </c>
    </row>
    <row r="44" spans="1:21" s="166" customFormat="1" ht="13.5">
      <c r="A44" s="142">
        <v>14</v>
      </c>
      <c r="B44" s="161">
        <v>3048</v>
      </c>
      <c r="C44" s="161">
        <v>1407</v>
      </c>
      <c r="D44" s="161">
        <v>822</v>
      </c>
      <c r="E44" s="161">
        <v>585</v>
      </c>
      <c r="F44" s="161">
        <v>1641</v>
      </c>
      <c r="G44" s="161">
        <v>264</v>
      </c>
      <c r="H44" s="161">
        <v>170</v>
      </c>
      <c r="I44" s="161">
        <v>90</v>
      </c>
      <c r="J44" s="161">
        <v>81</v>
      </c>
      <c r="K44" s="162">
        <v>1036</v>
      </c>
      <c r="L44" s="163">
        <v>2951</v>
      </c>
      <c r="M44" s="164">
        <v>1335</v>
      </c>
      <c r="N44" s="164">
        <v>636</v>
      </c>
      <c r="O44" s="164">
        <v>699</v>
      </c>
      <c r="P44" s="164">
        <v>1616</v>
      </c>
      <c r="Q44" s="164">
        <v>280</v>
      </c>
      <c r="R44" s="164">
        <v>175</v>
      </c>
      <c r="S44" s="164">
        <v>99</v>
      </c>
      <c r="T44" s="164">
        <v>94</v>
      </c>
      <c r="U44" s="165">
        <v>968</v>
      </c>
    </row>
    <row r="45" spans="1:21" s="166" customFormat="1" ht="13.5">
      <c r="A45" s="142">
        <v>15</v>
      </c>
      <c r="B45" s="161">
        <v>3145</v>
      </c>
      <c r="C45" s="161">
        <v>1472</v>
      </c>
      <c r="D45" s="161">
        <v>892</v>
      </c>
      <c r="E45" s="161">
        <v>580</v>
      </c>
      <c r="F45" s="161">
        <v>1673</v>
      </c>
      <c r="G45" s="161">
        <v>277</v>
      </c>
      <c r="H45" s="161">
        <v>156</v>
      </c>
      <c r="I45" s="161">
        <v>74</v>
      </c>
      <c r="J45" s="161">
        <v>87</v>
      </c>
      <c r="K45" s="162">
        <v>1079</v>
      </c>
      <c r="L45" s="163">
        <v>3038</v>
      </c>
      <c r="M45" s="164">
        <v>1451</v>
      </c>
      <c r="N45" s="164">
        <v>792</v>
      </c>
      <c r="O45" s="164">
        <v>659</v>
      </c>
      <c r="P45" s="164">
        <v>1587</v>
      </c>
      <c r="Q45" s="164">
        <v>332</v>
      </c>
      <c r="R45" s="164">
        <v>153</v>
      </c>
      <c r="S45" s="164">
        <v>95</v>
      </c>
      <c r="T45" s="164">
        <v>98</v>
      </c>
      <c r="U45" s="165">
        <v>909</v>
      </c>
    </row>
    <row r="46" spans="1:21" s="166" customFormat="1" ht="13.5">
      <c r="A46" s="142">
        <v>16</v>
      </c>
      <c r="B46" s="161">
        <v>3103</v>
      </c>
      <c r="C46" s="161">
        <v>1397</v>
      </c>
      <c r="D46" s="161">
        <v>796</v>
      </c>
      <c r="E46" s="161">
        <v>601</v>
      </c>
      <c r="F46" s="161">
        <v>1706</v>
      </c>
      <c r="G46" s="161">
        <v>269</v>
      </c>
      <c r="H46" s="161">
        <v>166</v>
      </c>
      <c r="I46" s="161">
        <v>71</v>
      </c>
      <c r="J46" s="161">
        <v>83</v>
      </c>
      <c r="K46" s="162">
        <v>1117</v>
      </c>
      <c r="L46" s="163">
        <v>2755</v>
      </c>
      <c r="M46" s="164">
        <v>1257</v>
      </c>
      <c r="N46" s="164">
        <v>696</v>
      </c>
      <c r="O46" s="164">
        <v>561</v>
      </c>
      <c r="P46" s="164">
        <v>1498</v>
      </c>
      <c r="Q46" s="164">
        <v>242</v>
      </c>
      <c r="R46" s="164">
        <v>118</v>
      </c>
      <c r="S46" s="164">
        <v>100</v>
      </c>
      <c r="T46" s="164">
        <v>83</v>
      </c>
      <c r="U46" s="165">
        <v>955</v>
      </c>
    </row>
    <row r="47" spans="1:21" s="166" customFormat="1" ht="13.5">
      <c r="A47" s="142">
        <v>17</v>
      </c>
      <c r="B47" s="161">
        <v>2919</v>
      </c>
      <c r="C47" s="161">
        <v>1345</v>
      </c>
      <c r="D47" s="161">
        <v>759</v>
      </c>
      <c r="E47" s="161">
        <v>586</v>
      </c>
      <c r="F47" s="161">
        <v>1574</v>
      </c>
      <c r="G47" s="161">
        <v>223</v>
      </c>
      <c r="H47" s="161">
        <v>134</v>
      </c>
      <c r="I47" s="161">
        <v>79</v>
      </c>
      <c r="J47" s="161">
        <v>72</v>
      </c>
      <c r="K47" s="162">
        <v>1066</v>
      </c>
      <c r="L47" s="163">
        <v>2749</v>
      </c>
      <c r="M47" s="164">
        <v>1231</v>
      </c>
      <c r="N47" s="164">
        <v>693</v>
      </c>
      <c r="O47" s="164">
        <v>538</v>
      </c>
      <c r="P47" s="164">
        <v>1518</v>
      </c>
      <c r="Q47" s="164">
        <v>270</v>
      </c>
      <c r="R47" s="164">
        <v>188</v>
      </c>
      <c r="S47" s="164">
        <v>65</v>
      </c>
      <c r="T47" s="164">
        <v>79</v>
      </c>
      <c r="U47" s="165">
        <v>916</v>
      </c>
    </row>
    <row r="48" spans="1:21" s="166" customFormat="1" ht="13.5">
      <c r="A48" s="142">
        <v>18</v>
      </c>
      <c r="B48" s="150">
        <v>2676</v>
      </c>
      <c r="C48" s="150">
        <v>1304</v>
      </c>
      <c r="D48" s="150">
        <v>764</v>
      </c>
      <c r="E48" s="150">
        <v>540</v>
      </c>
      <c r="F48" s="150">
        <v>1372</v>
      </c>
      <c r="G48" s="150">
        <v>270</v>
      </c>
      <c r="H48" s="150">
        <v>112</v>
      </c>
      <c r="I48" s="150">
        <v>65</v>
      </c>
      <c r="J48" s="150">
        <v>51</v>
      </c>
      <c r="K48" s="152">
        <v>874</v>
      </c>
      <c r="L48" s="154">
        <v>2897</v>
      </c>
      <c r="M48" s="167">
        <v>1361</v>
      </c>
      <c r="N48" s="167">
        <v>736</v>
      </c>
      <c r="O48" s="167">
        <v>625</v>
      </c>
      <c r="P48" s="167">
        <v>1536</v>
      </c>
      <c r="Q48" s="167">
        <v>260</v>
      </c>
      <c r="R48" s="167">
        <v>167</v>
      </c>
      <c r="S48" s="167">
        <v>131</v>
      </c>
      <c r="T48" s="167">
        <v>94</v>
      </c>
      <c r="U48" s="156">
        <v>884</v>
      </c>
    </row>
    <row r="49" spans="1:21" s="166" customFormat="1" ht="13.5">
      <c r="A49" s="142">
        <v>19</v>
      </c>
      <c r="B49" s="150">
        <v>2638</v>
      </c>
      <c r="C49" s="150">
        <v>1308</v>
      </c>
      <c r="D49" s="150">
        <v>774</v>
      </c>
      <c r="E49" s="150">
        <v>534</v>
      </c>
      <c r="F49" s="150">
        <v>1330</v>
      </c>
      <c r="G49" s="150">
        <v>210</v>
      </c>
      <c r="H49" s="150">
        <v>137</v>
      </c>
      <c r="I49" s="150">
        <v>81</v>
      </c>
      <c r="J49" s="150">
        <v>61</v>
      </c>
      <c r="K49" s="152">
        <v>841</v>
      </c>
      <c r="L49" s="158">
        <v>2423</v>
      </c>
      <c r="M49" s="159">
        <v>1165</v>
      </c>
      <c r="N49" s="159">
        <v>622</v>
      </c>
      <c r="O49" s="159">
        <v>543</v>
      </c>
      <c r="P49" s="159">
        <v>1258</v>
      </c>
      <c r="Q49" s="159">
        <v>252</v>
      </c>
      <c r="R49" s="159">
        <v>144</v>
      </c>
      <c r="S49" s="159">
        <v>67</v>
      </c>
      <c r="T49" s="167">
        <v>59</v>
      </c>
      <c r="U49" s="160">
        <v>736</v>
      </c>
    </row>
    <row r="50" spans="1:21" s="166" customFormat="1" ht="13.5">
      <c r="A50" s="142">
        <v>20</v>
      </c>
      <c r="B50" s="150">
        <v>2442</v>
      </c>
      <c r="C50" s="150">
        <v>1316</v>
      </c>
      <c r="D50" s="150">
        <v>774</v>
      </c>
      <c r="E50" s="150">
        <v>542</v>
      </c>
      <c r="F50" s="150">
        <v>1126</v>
      </c>
      <c r="G50" s="150">
        <v>196</v>
      </c>
      <c r="H50" s="150">
        <v>112</v>
      </c>
      <c r="I50" s="150">
        <v>68</v>
      </c>
      <c r="J50" s="150">
        <v>42</v>
      </c>
      <c r="K50" s="152">
        <v>708</v>
      </c>
      <c r="L50" s="158">
        <v>2493</v>
      </c>
      <c r="M50" s="159">
        <v>1117</v>
      </c>
      <c r="N50" s="159">
        <v>569</v>
      </c>
      <c r="O50" s="159">
        <v>548</v>
      </c>
      <c r="P50" s="159">
        <v>1376</v>
      </c>
      <c r="Q50" s="159">
        <v>247</v>
      </c>
      <c r="R50" s="159">
        <v>130</v>
      </c>
      <c r="S50" s="159">
        <v>110</v>
      </c>
      <c r="T50" s="167">
        <v>76</v>
      </c>
      <c r="U50" s="160">
        <v>813</v>
      </c>
    </row>
    <row r="51" spans="1:21" s="166" customFormat="1" ht="13.5">
      <c r="A51" s="142">
        <v>21</v>
      </c>
      <c r="B51" s="150">
        <v>2360</v>
      </c>
      <c r="C51" s="150">
        <v>1255</v>
      </c>
      <c r="D51" s="150">
        <v>754</v>
      </c>
      <c r="E51" s="150">
        <v>501</v>
      </c>
      <c r="F51" s="150">
        <v>1105</v>
      </c>
      <c r="G51" s="150">
        <v>225</v>
      </c>
      <c r="H51" s="150">
        <v>127</v>
      </c>
      <c r="I51" s="150">
        <v>50</v>
      </c>
      <c r="J51" s="150">
        <v>55</v>
      </c>
      <c r="K51" s="152">
        <v>648</v>
      </c>
      <c r="L51" s="158">
        <v>2501</v>
      </c>
      <c r="M51" s="159">
        <v>1176</v>
      </c>
      <c r="N51" s="159">
        <v>626</v>
      </c>
      <c r="O51" s="159">
        <v>550</v>
      </c>
      <c r="P51" s="159">
        <v>1325</v>
      </c>
      <c r="Q51" s="159">
        <v>259</v>
      </c>
      <c r="R51" s="159">
        <v>144</v>
      </c>
      <c r="S51" s="159">
        <v>84</v>
      </c>
      <c r="T51" s="167">
        <v>55</v>
      </c>
      <c r="U51" s="160">
        <v>783</v>
      </c>
    </row>
    <row r="52" spans="1:21" s="166" customFormat="1" ht="13.5">
      <c r="A52" s="142">
        <v>22</v>
      </c>
      <c r="B52" s="150">
        <v>2138</v>
      </c>
      <c r="C52" s="150">
        <v>1118</v>
      </c>
      <c r="D52" s="150">
        <v>626</v>
      </c>
      <c r="E52" s="150">
        <v>492</v>
      </c>
      <c r="F52" s="150">
        <v>1020</v>
      </c>
      <c r="G52" s="150">
        <v>193</v>
      </c>
      <c r="H52" s="150">
        <v>111</v>
      </c>
      <c r="I52" s="150">
        <v>51</v>
      </c>
      <c r="J52" s="150">
        <v>69</v>
      </c>
      <c r="K52" s="152">
        <v>596</v>
      </c>
      <c r="L52" s="158">
        <v>2246</v>
      </c>
      <c r="M52" s="159">
        <v>1073</v>
      </c>
      <c r="N52" s="159">
        <v>566</v>
      </c>
      <c r="O52" s="159">
        <v>507</v>
      </c>
      <c r="P52" s="159">
        <v>1173</v>
      </c>
      <c r="Q52" s="159">
        <v>234</v>
      </c>
      <c r="R52" s="159">
        <v>130</v>
      </c>
      <c r="S52" s="159">
        <v>54</v>
      </c>
      <c r="T52" s="167">
        <v>48</v>
      </c>
      <c r="U52" s="160">
        <v>707</v>
      </c>
    </row>
    <row r="53" spans="1:21" s="166" customFormat="1" ht="13.5">
      <c r="A53" s="142">
        <v>23</v>
      </c>
      <c r="B53" s="150">
        <v>2162</v>
      </c>
      <c r="C53" s="150">
        <v>1058</v>
      </c>
      <c r="D53" s="150">
        <v>655</v>
      </c>
      <c r="E53" s="150">
        <v>403</v>
      </c>
      <c r="F53" s="150">
        <v>1104</v>
      </c>
      <c r="G53" s="150">
        <v>204</v>
      </c>
      <c r="H53" s="150">
        <v>154</v>
      </c>
      <c r="I53" s="150">
        <v>38</v>
      </c>
      <c r="J53" s="150">
        <v>38</v>
      </c>
      <c r="K53" s="152">
        <v>670</v>
      </c>
      <c r="L53" s="158">
        <v>2339</v>
      </c>
      <c r="M53" s="159">
        <v>1204</v>
      </c>
      <c r="N53" s="159">
        <v>637</v>
      </c>
      <c r="O53" s="159">
        <v>567</v>
      </c>
      <c r="P53" s="159">
        <v>1135</v>
      </c>
      <c r="Q53" s="159">
        <v>207</v>
      </c>
      <c r="R53" s="159">
        <v>117</v>
      </c>
      <c r="S53" s="159">
        <v>47</v>
      </c>
      <c r="T53" s="159">
        <v>73</v>
      </c>
      <c r="U53" s="160">
        <v>691</v>
      </c>
    </row>
    <row r="54" spans="1:21" s="166" customFormat="1" ht="13.5">
      <c r="A54" s="142">
        <v>24</v>
      </c>
      <c r="B54" s="150">
        <v>2135</v>
      </c>
      <c r="C54" s="150">
        <v>1137</v>
      </c>
      <c r="D54" s="150">
        <v>668</v>
      </c>
      <c r="E54" s="150">
        <v>469</v>
      </c>
      <c r="F54" s="150">
        <v>998</v>
      </c>
      <c r="G54" s="150">
        <v>235</v>
      </c>
      <c r="H54" s="150">
        <v>110</v>
      </c>
      <c r="I54" s="150">
        <v>41</v>
      </c>
      <c r="J54" s="150">
        <v>57</v>
      </c>
      <c r="K54" s="152">
        <v>555</v>
      </c>
      <c r="L54" s="158">
        <v>2167</v>
      </c>
      <c r="M54" s="159">
        <v>1101</v>
      </c>
      <c r="N54" s="159">
        <v>581</v>
      </c>
      <c r="O54" s="159">
        <v>520</v>
      </c>
      <c r="P54" s="159">
        <v>1066</v>
      </c>
      <c r="Q54" s="159">
        <v>238</v>
      </c>
      <c r="R54" s="159">
        <v>107</v>
      </c>
      <c r="S54" s="159">
        <v>55</v>
      </c>
      <c r="T54" s="159">
        <v>53</v>
      </c>
      <c r="U54" s="160">
        <v>613</v>
      </c>
    </row>
    <row r="55" spans="1:21" s="168" customFormat="1" ht="13.5">
      <c r="A55" s="142">
        <v>25</v>
      </c>
      <c r="B55" s="150">
        <v>1963</v>
      </c>
      <c r="C55" s="150">
        <v>1061</v>
      </c>
      <c r="D55" s="150">
        <v>608</v>
      </c>
      <c r="E55" s="150">
        <v>453</v>
      </c>
      <c r="F55" s="150">
        <v>902</v>
      </c>
      <c r="G55" s="150">
        <v>181</v>
      </c>
      <c r="H55" s="150">
        <v>103</v>
      </c>
      <c r="I55" s="150">
        <v>41</v>
      </c>
      <c r="J55" s="150">
        <v>78</v>
      </c>
      <c r="K55" s="152">
        <v>499</v>
      </c>
      <c r="L55" s="158">
        <v>2209</v>
      </c>
      <c r="M55" s="159">
        <v>1055</v>
      </c>
      <c r="N55" s="159">
        <v>584</v>
      </c>
      <c r="O55" s="159">
        <v>471</v>
      </c>
      <c r="P55" s="159">
        <v>1154</v>
      </c>
      <c r="Q55" s="159">
        <v>239</v>
      </c>
      <c r="R55" s="159">
        <v>144</v>
      </c>
      <c r="S55" s="159">
        <v>77</v>
      </c>
      <c r="T55" s="159">
        <v>59</v>
      </c>
      <c r="U55" s="160">
        <v>635</v>
      </c>
    </row>
    <row r="56" spans="1:21">
      <c r="A56" s="142">
        <v>26</v>
      </c>
      <c r="B56" s="150">
        <v>2080</v>
      </c>
      <c r="C56" s="150">
        <v>996</v>
      </c>
      <c r="D56" s="150">
        <v>587</v>
      </c>
      <c r="E56" s="150">
        <v>409</v>
      </c>
      <c r="F56" s="150">
        <v>1084</v>
      </c>
      <c r="G56" s="150">
        <v>216</v>
      </c>
      <c r="H56" s="150">
        <v>103</v>
      </c>
      <c r="I56" s="150">
        <v>48</v>
      </c>
      <c r="J56" s="150">
        <v>97</v>
      </c>
      <c r="K56" s="152">
        <v>620</v>
      </c>
      <c r="L56" s="158">
        <v>1977</v>
      </c>
      <c r="M56" s="159">
        <v>1034</v>
      </c>
      <c r="N56" s="159">
        <v>495</v>
      </c>
      <c r="O56" s="159">
        <v>539</v>
      </c>
      <c r="P56" s="159">
        <v>943</v>
      </c>
      <c r="Q56" s="159">
        <v>209</v>
      </c>
      <c r="R56" s="159">
        <v>143</v>
      </c>
      <c r="S56" s="159">
        <v>43</v>
      </c>
      <c r="T56" s="159">
        <v>46</v>
      </c>
      <c r="U56" s="160">
        <v>502</v>
      </c>
    </row>
    <row r="57" spans="1:21">
      <c r="A57" s="142">
        <v>27</v>
      </c>
      <c r="B57" s="150">
        <v>1993</v>
      </c>
      <c r="C57" s="150">
        <v>1018</v>
      </c>
      <c r="D57" s="150">
        <v>560</v>
      </c>
      <c r="E57" s="150">
        <v>455</v>
      </c>
      <c r="F57" s="150">
        <v>975</v>
      </c>
      <c r="G57" s="150">
        <v>171</v>
      </c>
      <c r="H57" s="150">
        <v>110</v>
      </c>
      <c r="I57" s="150">
        <v>53</v>
      </c>
      <c r="J57" s="150">
        <v>49</v>
      </c>
      <c r="K57" s="152">
        <f>143+449</f>
        <v>592</v>
      </c>
      <c r="L57" s="158">
        <v>2006</v>
      </c>
      <c r="M57" s="159">
        <v>1030</v>
      </c>
      <c r="N57" s="159">
        <v>525</v>
      </c>
      <c r="O57" s="159">
        <v>505</v>
      </c>
      <c r="P57" s="159">
        <v>976</v>
      </c>
      <c r="Q57" s="159">
        <v>204</v>
      </c>
      <c r="R57" s="159">
        <v>121</v>
      </c>
      <c r="S57" s="159">
        <v>60</v>
      </c>
      <c r="T57" s="159">
        <v>71</v>
      </c>
      <c r="U57" s="160">
        <f>P57-Q57-R57-S57-T57</f>
        <v>520</v>
      </c>
    </row>
    <row r="58" spans="1:21">
      <c r="A58" s="142">
        <v>28</v>
      </c>
      <c r="B58" s="150">
        <v>2011</v>
      </c>
      <c r="C58" s="150">
        <v>989</v>
      </c>
      <c r="D58" s="150">
        <v>526</v>
      </c>
      <c r="E58" s="150">
        <f>C58-D58</f>
        <v>463</v>
      </c>
      <c r="F58" s="150">
        <v>1022</v>
      </c>
      <c r="G58" s="150">
        <v>192</v>
      </c>
      <c r="H58" s="150">
        <v>107</v>
      </c>
      <c r="I58" s="150">
        <v>60</v>
      </c>
      <c r="J58" s="150">
        <v>53</v>
      </c>
      <c r="K58" s="152">
        <f>F58-G58-H58-I58-J58</f>
        <v>610</v>
      </c>
      <c r="L58" s="158">
        <v>1921</v>
      </c>
      <c r="M58" s="159">
        <v>952</v>
      </c>
      <c r="N58" s="159">
        <v>505</v>
      </c>
      <c r="O58" s="159">
        <f>M58-N58</f>
        <v>447</v>
      </c>
      <c r="P58" s="159">
        <v>969</v>
      </c>
      <c r="Q58" s="159">
        <v>235</v>
      </c>
      <c r="R58" s="159">
        <v>91</v>
      </c>
      <c r="S58" s="159">
        <v>63</v>
      </c>
      <c r="T58" s="159">
        <v>82</v>
      </c>
      <c r="U58" s="160">
        <f>P58-Q58-R58-S58-T58</f>
        <v>498</v>
      </c>
    </row>
    <row r="59" spans="1:21">
      <c r="A59" s="142">
        <v>29</v>
      </c>
      <c r="B59" s="150">
        <v>2169</v>
      </c>
      <c r="C59" s="150">
        <v>1009</v>
      </c>
      <c r="D59" s="150">
        <v>489</v>
      </c>
      <c r="E59" s="150">
        <v>520</v>
      </c>
      <c r="F59" s="150">
        <v>1160</v>
      </c>
      <c r="G59" s="150">
        <v>198</v>
      </c>
      <c r="H59" s="150">
        <v>116</v>
      </c>
      <c r="I59" s="150">
        <v>58</v>
      </c>
      <c r="J59" s="150">
        <v>77</v>
      </c>
      <c r="K59" s="152">
        <v>711</v>
      </c>
      <c r="L59" s="158">
        <v>1973</v>
      </c>
      <c r="M59" s="159">
        <v>994</v>
      </c>
      <c r="N59" s="159">
        <v>496</v>
      </c>
      <c r="O59" s="159">
        <v>498</v>
      </c>
      <c r="P59" s="159">
        <v>979</v>
      </c>
      <c r="Q59" s="159">
        <v>198</v>
      </c>
      <c r="R59" s="159">
        <v>112</v>
      </c>
      <c r="S59" s="159">
        <v>53</v>
      </c>
      <c r="T59" s="159">
        <v>53</v>
      </c>
      <c r="U59" s="160">
        <v>563</v>
      </c>
    </row>
    <row r="60" spans="1:21">
      <c r="A60" s="142">
        <v>30</v>
      </c>
      <c r="B60" s="150">
        <v>2150</v>
      </c>
      <c r="C60" s="150">
        <v>983</v>
      </c>
      <c r="D60" s="150">
        <v>515</v>
      </c>
      <c r="E60" s="150">
        <v>468</v>
      </c>
      <c r="F60" s="150">
        <v>1167</v>
      </c>
      <c r="G60" s="150">
        <v>195</v>
      </c>
      <c r="H60" s="150">
        <v>120</v>
      </c>
      <c r="I60" s="150">
        <v>77</v>
      </c>
      <c r="J60" s="150">
        <v>71</v>
      </c>
      <c r="K60" s="152">
        <v>704</v>
      </c>
      <c r="L60" s="158">
        <v>2063</v>
      </c>
      <c r="M60" s="159">
        <v>950</v>
      </c>
      <c r="N60" s="159">
        <v>490</v>
      </c>
      <c r="O60" s="159">
        <v>460</v>
      </c>
      <c r="P60" s="159">
        <v>1113</v>
      </c>
      <c r="Q60" s="159">
        <v>254</v>
      </c>
      <c r="R60" s="159">
        <v>139</v>
      </c>
      <c r="S60" s="159">
        <v>55</v>
      </c>
      <c r="T60" s="159">
        <v>69</v>
      </c>
      <c r="U60" s="160">
        <v>596</v>
      </c>
    </row>
    <row r="61" spans="1:21">
      <c r="A61" s="493" t="s">
        <v>101</v>
      </c>
      <c r="B61" s="494">
        <v>1975</v>
      </c>
      <c r="C61" s="494">
        <v>874</v>
      </c>
      <c r="D61" s="494">
        <v>485</v>
      </c>
      <c r="E61" s="494">
        <v>389</v>
      </c>
      <c r="F61" s="494">
        <v>1101</v>
      </c>
      <c r="G61" s="494">
        <v>177</v>
      </c>
      <c r="H61" s="494">
        <v>117</v>
      </c>
      <c r="I61" s="494">
        <v>47</v>
      </c>
      <c r="J61" s="494">
        <v>83</v>
      </c>
      <c r="K61" s="495">
        <v>677</v>
      </c>
      <c r="L61" s="496">
        <v>2125</v>
      </c>
      <c r="M61" s="497">
        <v>1025</v>
      </c>
      <c r="N61" s="497">
        <v>459</v>
      </c>
      <c r="O61" s="497">
        <v>566</v>
      </c>
      <c r="P61" s="497">
        <v>1100</v>
      </c>
      <c r="Q61" s="497">
        <v>226</v>
      </c>
      <c r="R61" s="497">
        <v>134</v>
      </c>
      <c r="S61" s="497">
        <v>67</v>
      </c>
      <c r="T61" s="497">
        <v>57</v>
      </c>
      <c r="U61" s="498">
        <v>616</v>
      </c>
    </row>
    <row r="62" spans="1:21">
      <c r="A62" s="142">
        <v>2</v>
      </c>
      <c r="B62" s="150">
        <v>1944</v>
      </c>
      <c r="C62" s="150">
        <v>899</v>
      </c>
      <c r="D62" s="150">
        <v>468</v>
      </c>
      <c r="E62" s="150">
        <v>431</v>
      </c>
      <c r="F62" s="150">
        <v>1045</v>
      </c>
      <c r="G62" s="150">
        <v>212</v>
      </c>
      <c r="H62" s="150">
        <v>105</v>
      </c>
      <c r="I62" s="150">
        <v>67</v>
      </c>
      <c r="J62" s="150">
        <v>68</v>
      </c>
      <c r="K62" s="152">
        <v>593</v>
      </c>
      <c r="L62" s="158">
        <v>1997</v>
      </c>
      <c r="M62" s="159">
        <v>999</v>
      </c>
      <c r="N62" s="159">
        <v>489</v>
      </c>
      <c r="O62" s="159">
        <v>510</v>
      </c>
      <c r="P62" s="159">
        <v>998</v>
      </c>
      <c r="Q62" s="159">
        <v>203</v>
      </c>
      <c r="R62" s="159">
        <v>123</v>
      </c>
      <c r="S62" s="159">
        <v>77</v>
      </c>
      <c r="T62" s="159">
        <v>61</v>
      </c>
      <c r="U62" s="160">
        <v>534</v>
      </c>
    </row>
    <row r="63" spans="1:21">
      <c r="A63" s="142">
        <v>3</v>
      </c>
      <c r="B63" s="150">
        <v>2013</v>
      </c>
      <c r="C63" s="150">
        <v>889</v>
      </c>
      <c r="D63" s="150">
        <v>426</v>
      </c>
      <c r="E63" s="150">
        <v>463</v>
      </c>
      <c r="F63" s="150">
        <v>1124</v>
      </c>
      <c r="G63" s="150">
        <v>241</v>
      </c>
      <c r="H63" s="150">
        <v>116</v>
      </c>
      <c r="I63" s="150">
        <v>58</v>
      </c>
      <c r="J63" s="150">
        <v>79</v>
      </c>
      <c r="K63" s="152">
        <v>630</v>
      </c>
      <c r="L63" s="158">
        <v>1957</v>
      </c>
      <c r="M63" s="159">
        <v>896</v>
      </c>
      <c r="N63" s="159">
        <v>439</v>
      </c>
      <c r="O63" s="159">
        <v>457</v>
      </c>
      <c r="P63" s="159">
        <v>1061</v>
      </c>
      <c r="Q63" s="159">
        <v>256</v>
      </c>
      <c r="R63" s="159">
        <v>128</v>
      </c>
      <c r="S63" s="159">
        <v>66</v>
      </c>
      <c r="T63" s="159">
        <v>63</v>
      </c>
      <c r="U63" s="160">
        <v>548</v>
      </c>
    </row>
    <row r="64" spans="1:21" s="424" customFormat="1">
      <c r="A64" s="493">
        <v>4</v>
      </c>
      <c r="B64" s="494">
        <v>2132</v>
      </c>
      <c r="C64" s="494">
        <v>850</v>
      </c>
      <c r="D64" s="494">
        <v>379</v>
      </c>
      <c r="E64" s="494">
        <f t="shared" ref="E64" si="10">C64-D64</f>
        <v>471</v>
      </c>
      <c r="F64" s="494">
        <v>1282</v>
      </c>
      <c r="G64" s="494">
        <v>234</v>
      </c>
      <c r="H64" s="494">
        <v>106</v>
      </c>
      <c r="I64" s="494">
        <v>80</v>
      </c>
      <c r="J64" s="494">
        <v>89</v>
      </c>
      <c r="K64" s="495">
        <v>773</v>
      </c>
      <c r="L64" s="496">
        <v>2165</v>
      </c>
      <c r="M64" s="497">
        <v>984</v>
      </c>
      <c r="N64" s="497">
        <v>485</v>
      </c>
      <c r="O64" s="497">
        <v>499</v>
      </c>
      <c r="P64" s="497">
        <v>1181</v>
      </c>
      <c r="Q64" s="497">
        <v>247</v>
      </c>
      <c r="R64" s="497">
        <v>124</v>
      </c>
      <c r="S64" s="497">
        <v>51</v>
      </c>
      <c r="T64" s="497">
        <v>76</v>
      </c>
      <c r="U64" s="498">
        <v>683</v>
      </c>
    </row>
    <row r="65" spans="1:21" s="424" customFormat="1" ht="15.75" thickBot="1">
      <c r="A65" s="425">
        <v>5</v>
      </c>
      <c r="B65" s="426">
        <v>2106</v>
      </c>
      <c r="C65" s="426">
        <v>789</v>
      </c>
      <c r="D65" s="426">
        <v>406</v>
      </c>
      <c r="E65" s="426">
        <f t="shared" ref="E65" si="11">C65-D65</f>
        <v>383</v>
      </c>
      <c r="F65" s="426">
        <v>1317</v>
      </c>
      <c r="G65" s="426">
        <v>213</v>
      </c>
      <c r="H65" s="426">
        <v>116</v>
      </c>
      <c r="I65" s="426">
        <v>63</v>
      </c>
      <c r="J65" s="426">
        <v>74</v>
      </c>
      <c r="K65" s="427">
        <v>851</v>
      </c>
      <c r="L65" s="428">
        <v>2080</v>
      </c>
      <c r="M65" s="429">
        <v>901</v>
      </c>
      <c r="N65" s="429">
        <v>431</v>
      </c>
      <c r="O65" s="429">
        <v>470</v>
      </c>
      <c r="P65" s="429">
        <v>1179</v>
      </c>
      <c r="Q65" s="429">
        <v>234</v>
      </c>
      <c r="R65" s="429">
        <v>129</v>
      </c>
      <c r="S65" s="429">
        <v>63</v>
      </c>
      <c r="T65" s="429">
        <v>72</v>
      </c>
      <c r="U65" s="430">
        <v>681</v>
      </c>
    </row>
    <row r="66" spans="1:21">
      <c r="U66" s="414" t="s">
        <v>75</v>
      </c>
    </row>
    <row r="67" spans="1:21">
      <c r="R67" s="397"/>
      <c r="U67" s="298" t="s">
        <v>74</v>
      </c>
    </row>
    <row r="69" spans="1:21"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</row>
    <row r="78" spans="1:21"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</row>
  </sheetData>
  <mergeCells count="4">
    <mergeCell ref="F3:K3"/>
    <mergeCell ref="C3:E3"/>
    <mergeCell ref="M3:O3"/>
    <mergeCell ref="P3:U3"/>
  </mergeCells>
  <phoneticPr fontId="6"/>
  <printOptions gridLinesSet="0"/>
  <pageMargins left="0.78700000000000003" right="0.78700000000000003" top="0.98399999999999999" bottom="0.98399999999999999" header="0.5" footer="0.5"/>
  <pageSetup paperSize="9" orientation="portrait" horizontalDpi="4294967292" r:id="rId1"/>
  <headerFooter alignWithMargins="0">
    <oddHeader>&amp;A</oddHeader>
    <oddFooter>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3"/>
  <sheetViews>
    <sheetView zoomScale="80" zoomScaleNormal="80" workbookViewId="0"/>
  </sheetViews>
  <sheetFormatPr defaultRowHeight="15" outlineLevelRow="1"/>
  <cols>
    <col min="1" max="1" width="8.25" style="1" customWidth="1"/>
    <col min="2" max="2" width="9" style="1"/>
    <col min="3" max="3" width="8.875" style="1" customWidth="1"/>
    <col min="4" max="8" width="8.375" style="1" customWidth="1"/>
    <col min="9" max="9" width="8.875" style="1" customWidth="1"/>
    <col min="10" max="19" width="8.375" style="1" customWidth="1"/>
    <col min="20" max="22" width="9" style="1"/>
    <col min="23" max="36" width="8.125" style="1" customWidth="1"/>
    <col min="37" max="16384" width="9" style="1"/>
  </cols>
  <sheetData>
    <row r="1" spans="1:29" s="4" customFormat="1" ht="24.75" customHeight="1" thickBot="1">
      <c r="A1" s="4" t="s">
        <v>13</v>
      </c>
      <c r="E1" s="4" t="s">
        <v>106</v>
      </c>
    </row>
    <row r="2" spans="1:29" s="5" customFormat="1">
      <c r="A2" s="559" t="s">
        <v>56</v>
      </c>
      <c r="B2" s="562" t="s">
        <v>22</v>
      </c>
      <c r="C2" s="563"/>
      <c r="D2" s="563"/>
      <c r="E2" s="563"/>
      <c r="F2" s="563"/>
      <c r="G2" s="563"/>
      <c r="H2" s="563"/>
      <c r="I2" s="563"/>
      <c r="J2" s="563"/>
      <c r="K2" s="563"/>
      <c r="L2" s="563"/>
      <c r="M2" s="563"/>
      <c r="N2" s="564"/>
      <c r="O2" s="564"/>
      <c r="P2" s="564"/>
      <c r="Q2" s="564"/>
      <c r="R2" s="564"/>
      <c r="S2" s="565"/>
      <c r="T2" s="5" t="s">
        <v>72</v>
      </c>
      <c r="W2" s="5" t="s">
        <v>58</v>
      </c>
    </row>
    <row r="3" spans="1:29" s="5" customFormat="1" ht="15.75" customHeight="1" thickBot="1">
      <c r="A3" s="560"/>
      <c r="B3" s="566" t="s">
        <v>23</v>
      </c>
      <c r="C3" s="568" t="s">
        <v>20</v>
      </c>
      <c r="D3" s="491"/>
      <c r="E3" s="491"/>
      <c r="F3" s="491"/>
      <c r="G3" s="491"/>
      <c r="H3" s="491"/>
      <c r="I3" s="570" t="s">
        <v>21</v>
      </c>
      <c r="J3" s="491"/>
      <c r="K3" s="491"/>
      <c r="L3" s="491"/>
      <c r="M3" s="491"/>
      <c r="N3" s="491"/>
      <c r="O3" s="491"/>
      <c r="P3" s="491"/>
      <c r="Q3" s="491"/>
      <c r="R3" s="491"/>
      <c r="S3" s="14"/>
      <c r="T3" s="400" t="s">
        <v>79</v>
      </c>
      <c r="U3" s="12" t="s">
        <v>104</v>
      </c>
      <c r="V3" s="12"/>
      <c r="W3" s="5" t="s">
        <v>57</v>
      </c>
    </row>
    <row r="4" spans="1:29" s="5" customFormat="1">
      <c r="A4" s="561"/>
      <c r="B4" s="567"/>
      <c r="C4" s="569"/>
      <c r="D4" s="267" t="s">
        <v>5</v>
      </c>
      <c r="E4" s="50" t="s">
        <v>67</v>
      </c>
      <c r="F4" s="50" t="s">
        <v>68</v>
      </c>
      <c r="G4" s="50" t="s">
        <v>69</v>
      </c>
      <c r="H4" s="16" t="s">
        <v>19</v>
      </c>
      <c r="I4" s="571"/>
      <c r="J4" s="15" t="s">
        <v>15</v>
      </c>
      <c r="K4" s="15" t="s">
        <v>16</v>
      </c>
      <c r="L4" s="15" t="s">
        <v>17</v>
      </c>
      <c r="M4" s="15" t="s">
        <v>18</v>
      </c>
      <c r="N4" s="16" t="s">
        <v>49</v>
      </c>
      <c r="O4" s="16" t="s">
        <v>50</v>
      </c>
      <c r="P4" s="16" t="s">
        <v>51</v>
      </c>
      <c r="Q4" s="16" t="s">
        <v>66</v>
      </c>
      <c r="R4" s="16" t="s">
        <v>48</v>
      </c>
      <c r="S4" s="17" t="s">
        <v>19</v>
      </c>
      <c r="T4" s="492" t="s">
        <v>78</v>
      </c>
      <c r="U4" s="273" t="s">
        <v>73</v>
      </c>
      <c r="V4" s="390" t="s">
        <v>76</v>
      </c>
      <c r="W4" s="71" t="s">
        <v>43</v>
      </c>
      <c r="X4" s="72" t="s">
        <v>44</v>
      </c>
      <c r="Y4" s="177" t="s">
        <v>53</v>
      </c>
      <c r="Z4" s="177" t="s">
        <v>52</v>
      </c>
      <c r="AA4" s="177" t="s">
        <v>54</v>
      </c>
      <c r="AB4" s="75" t="s">
        <v>45</v>
      </c>
      <c r="AC4" s="183" t="s">
        <v>55</v>
      </c>
    </row>
    <row r="5" spans="1:29" s="5" customFormat="1" outlineLevel="1">
      <c r="A5" s="7">
        <v>1</v>
      </c>
      <c r="B5" s="20">
        <f t="shared" ref="B5:B16" si="0">C5+I5</f>
        <v>145</v>
      </c>
      <c r="C5" s="21">
        <v>57</v>
      </c>
      <c r="D5" s="22">
        <f t="shared" ref="D5:D16" si="1">AC5</f>
        <v>29</v>
      </c>
      <c r="E5" s="23">
        <v>4</v>
      </c>
      <c r="F5" s="23">
        <v>8</v>
      </c>
      <c r="G5" s="23">
        <v>2</v>
      </c>
      <c r="H5" s="23">
        <f>C5-D5-E5-F5-G5</f>
        <v>14</v>
      </c>
      <c r="I5" s="24">
        <v>88</v>
      </c>
      <c r="J5" s="25">
        <v>15</v>
      </c>
      <c r="K5" s="25">
        <v>5</v>
      </c>
      <c r="L5" s="25">
        <v>7</v>
      </c>
      <c r="M5" s="25">
        <v>1</v>
      </c>
      <c r="N5" s="175">
        <v>1</v>
      </c>
      <c r="O5" s="175">
        <v>13</v>
      </c>
      <c r="P5" s="175">
        <v>1</v>
      </c>
      <c r="Q5" s="175">
        <v>2</v>
      </c>
      <c r="R5" s="175">
        <v>17</v>
      </c>
      <c r="S5" s="26">
        <f>I5-(J5+K5+L5+M5+N5+O5+P5+R5+Q5)</f>
        <v>26</v>
      </c>
      <c r="T5" s="5">
        <v>22</v>
      </c>
      <c r="U5" s="5">
        <v>123</v>
      </c>
      <c r="V5" s="5">
        <f>T5+U5</f>
        <v>145</v>
      </c>
      <c r="W5" s="73">
        <v>7</v>
      </c>
      <c r="X5" s="74">
        <v>21</v>
      </c>
      <c r="Y5" s="178">
        <v>0</v>
      </c>
      <c r="Z5" s="178">
        <v>0</v>
      </c>
      <c r="AA5" s="178">
        <v>1</v>
      </c>
      <c r="AB5" s="76">
        <f>SUM(Y5:AA5)</f>
        <v>1</v>
      </c>
      <c r="AC5" s="80">
        <f>SUM(W5:AA5)</f>
        <v>29</v>
      </c>
    </row>
    <row r="6" spans="1:29" s="5" customFormat="1" outlineLevel="1">
      <c r="A6" s="7">
        <v>2</v>
      </c>
      <c r="B6" s="27">
        <f t="shared" si="0"/>
        <v>149</v>
      </c>
      <c r="C6" s="21">
        <v>61</v>
      </c>
      <c r="D6" s="28">
        <f t="shared" si="1"/>
        <v>38</v>
      </c>
      <c r="E6" s="29">
        <v>2</v>
      </c>
      <c r="F6" s="29">
        <v>5</v>
      </c>
      <c r="G6" s="29">
        <v>6</v>
      </c>
      <c r="H6" s="23">
        <f t="shared" ref="H6:H16" si="2">C6-D6-E6-F6-G6</f>
        <v>10</v>
      </c>
      <c r="I6" s="30">
        <v>88</v>
      </c>
      <c r="J6" s="28">
        <v>12</v>
      </c>
      <c r="K6" s="28">
        <v>6</v>
      </c>
      <c r="L6" s="28">
        <v>6</v>
      </c>
      <c r="M6" s="28">
        <v>2</v>
      </c>
      <c r="N6" s="29">
        <v>3</v>
      </c>
      <c r="O6" s="29">
        <v>5</v>
      </c>
      <c r="P6" s="29">
        <v>5</v>
      </c>
      <c r="Q6" s="29">
        <v>3</v>
      </c>
      <c r="R6" s="29">
        <v>26</v>
      </c>
      <c r="S6" s="31">
        <f t="shared" ref="S6:S16" si="3">I6-(J6+K6+L6+M6+N6+O6+P6+R6+Q6)</f>
        <v>20</v>
      </c>
      <c r="T6" s="5">
        <v>31</v>
      </c>
      <c r="U6" s="5">
        <v>118</v>
      </c>
      <c r="V6" s="5">
        <f t="shared" ref="V6:V16" si="4">T6+U6</f>
        <v>149</v>
      </c>
      <c r="W6" s="67">
        <v>1</v>
      </c>
      <c r="X6" s="68">
        <v>21</v>
      </c>
      <c r="Y6" s="179">
        <v>3</v>
      </c>
      <c r="Z6" s="179">
        <v>9</v>
      </c>
      <c r="AA6" s="179">
        <v>4</v>
      </c>
      <c r="AB6" s="77">
        <f t="shared" ref="AB6:AB16" si="5">SUM(Y6:AA6)</f>
        <v>16</v>
      </c>
      <c r="AC6" s="81">
        <f t="shared" ref="AC6:AC16" si="6">SUM(W6:AA6)</f>
        <v>38</v>
      </c>
    </row>
    <row r="7" spans="1:29" s="5" customFormat="1" outlineLevel="1">
      <c r="A7" s="7">
        <v>3</v>
      </c>
      <c r="B7" s="27">
        <f t="shared" si="0"/>
        <v>320</v>
      </c>
      <c r="C7" s="21">
        <v>129</v>
      </c>
      <c r="D7" s="28">
        <f t="shared" si="1"/>
        <v>44</v>
      </c>
      <c r="E7" s="29">
        <v>19</v>
      </c>
      <c r="F7" s="29">
        <v>11</v>
      </c>
      <c r="G7" s="29">
        <v>1</v>
      </c>
      <c r="H7" s="23">
        <f t="shared" si="2"/>
        <v>54</v>
      </c>
      <c r="I7" s="30">
        <v>191</v>
      </c>
      <c r="J7" s="28">
        <v>28</v>
      </c>
      <c r="K7" s="28">
        <v>23</v>
      </c>
      <c r="L7" s="28">
        <v>11</v>
      </c>
      <c r="M7" s="28">
        <v>6</v>
      </c>
      <c r="N7" s="29">
        <v>13</v>
      </c>
      <c r="O7" s="29">
        <v>17</v>
      </c>
      <c r="P7" s="29">
        <v>5</v>
      </c>
      <c r="Q7" s="29">
        <v>8</v>
      </c>
      <c r="R7" s="29">
        <v>19</v>
      </c>
      <c r="S7" s="31">
        <f t="shared" si="3"/>
        <v>61</v>
      </c>
      <c r="T7" s="5">
        <v>23</v>
      </c>
      <c r="U7" s="5">
        <v>297</v>
      </c>
      <c r="V7" s="5">
        <f t="shared" si="4"/>
        <v>320</v>
      </c>
      <c r="W7" s="67">
        <v>14</v>
      </c>
      <c r="X7" s="68">
        <v>21</v>
      </c>
      <c r="Y7" s="179">
        <v>1</v>
      </c>
      <c r="Z7" s="179">
        <v>5</v>
      </c>
      <c r="AA7" s="179">
        <v>3</v>
      </c>
      <c r="AB7" s="77">
        <f t="shared" si="5"/>
        <v>9</v>
      </c>
      <c r="AC7" s="81">
        <f t="shared" si="6"/>
        <v>44</v>
      </c>
    </row>
    <row r="8" spans="1:29" s="5" customFormat="1" outlineLevel="1">
      <c r="A8" s="7">
        <v>4</v>
      </c>
      <c r="B8" s="27">
        <f t="shared" si="0"/>
        <v>315</v>
      </c>
      <c r="C8" s="21">
        <v>88</v>
      </c>
      <c r="D8" s="28">
        <f t="shared" si="1"/>
        <v>36</v>
      </c>
      <c r="E8" s="29">
        <v>2</v>
      </c>
      <c r="F8" s="29">
        <v>8</v>
      </c>
      <c r="G8" s="29">
        <v>5</v>
      </c>
      <c r="H8" s="23">
        <f t="shared" si="2"/>
        <v>37</v>
      </c>
      <c r="I8" s="30">
        <v>227</v>
      </c>
      <c r="J8" s="28">
        <v>37</v>
      </c>
      <c r="K8" s="28">
        <v>16</v>
      </c>
      <c r="L8" s="28">
        <v>11</v>
      </c>
      <c r="M8" s="28">
        <v>26</v>
      </c>
      <c r="N8" s="29">
        <v>8</v>
      </c>
      <c r="O8" s="29">
        <v>21</v>
      </c>
      <c r="P8" s="29">
        <v>3</v>
      </c>
      <c r="Q8" s="29">
        <v>14</v>
      </c>
      <c r="R8" s="29">
        <v>17</v>
      </c>
      <c r="S8" s="31">
        <f t="shared" si="3"/>
        <v>74</v>
      </c>
      <c r="T8" s="5">
        <v>24</v>
      </c>
      <c r="U8" s="5">
        <v>291</v>
      </c>
      <c r="V8" s="5">
        <f t="shared" si="4"/>
        <v>315</v>
      </c>
      <c r="W8" s="67">
        <v>8</v>
      </c>
      <c r="X8" s="68">
        <v>17</v>
      </c>
      <c r="Y8" s="179">
        <v>2</v>
      </c>
      <c r="Z8" s="179">
        <v>2</v>
      </c>
      <c r="AA8" s="179">
        <v>7</v>
      </c>
      <c r="AB8" s="77">
        <f t="shared" si="5"/>
        <v>11</v>
      </c>
      <c r="AC8" s="81">
        <f t="shared" si="6"/>
        <v>36</v>
      </c>
    </row>
    <row r="9" spans="1:29" s="8" customFormat="1" outlineLevel="1">
      <c r="A9" s="7">
        <v>5</v>
      </c>
      <c r="B9" s="27">
        <f t="shared" si="0"/>
        <v>204</v>
      </c>
      <c r="C9" s="21">
        <v>52</v>
      </c>
      <c r="D9" s="32">
        <f t="shared" si="1"/>
        <v>35</v>
      </c>
      <c r="E9" s="33">
        <v>3</v>
      </c>
      <c r="F9" s="33">
        <v>9</v>
      </c>
      <c r="G9" s="33">
        <v>2</v>
      </c>
      <c r="H9" s="23">
        <f t="shared" si="2"/>
        <v>3</v>
      </c>
      <c r="I9" s="30">
        <v>152</v>
      </c>
      <c r="J9" s="32">
        <v>15</v>
      </c>
      <c r="K9" s="32">
        <v>10</v>
      </c>
      <c r="L9" s="32">
        <v>4</v>
      </c>
      <c r="M9" s="32">
        <v>8</v>
      </c>
      <c r="N9" s="33">
        <v>6</v>
      </c>
      <c r="O9" s="33">
        <v>9</v>
      </c>
      <c r="P9" s="33">
        <v>0</v>
      </c>
      <c r="Q9" s="33">
        <v>6</v>
      </c>
      <c r="R9" s="33">
        <v>53</v>
      </c>
      <c r="S9" s="34">
        <f t="shared" si="3"/>
        <v>41</v>
      </c>
      <c r="T9" s="8">
        <v>75</v>
      </c>
      <c r="U9" s="8">
        <v>129</v>
      </c>
      <c r="V9" s="5">
        <f t="shared" si="4"/>
        <v>204</v>
      </c>
      <c r="W9" s="69">
        <v>4</v>
      </c>
      <c r="X9" s="70">
        <v>23</v>
      </c>
      <c r="Y9" s="180">
        <v>1</v>
      </c>
      <c r="Z9" s="180">
        <v>4</v>
      </c>
      <c r="AA9" s="180">
        <v>3</v>
      </c>
      <c r="AB9" s="77">
        <f t="shared" si="5"/>
        <v>8</v>
      </c>
      <c r="AC9" s="81">
        <f t="shared" si="6"/>
        <v>35</v>
      </c>
    </row>
    <row r="10" spans="1:29" s="8" customFormat="1" outlineLevel="1">
      <c r="A10" s="7">
        <v>6</v>
      </c>
      <c r="B10" s="27">
        <f t="shared" si="0"/>
        <v>138</v>
      </c>
      <c r="C10" s="21">
        <v>53</v>
      </c>
      <c r="D10" s="32">
        <f t="shared" si="1"/>
        <v>33</v>
      </c>
      <c r="E10" s="33">
        <v>3</v>
      </c>
      <c r="F10" s="33">
        <v>4</v>
      </c>
      <c r="G10" s="33">
        <v>2</v>
      </c>
      <c r="H10" s="23">
        <f t="shared" si="2"/>
        <v>11</v>
      </c>
      <c r="I10" s="30">
        <v>85</v>
      </c>
      <c r="J10" s="32">
        <v>15</v>
      </c>
      <c r="K10" s="32">
        <v>8</v>
      </c>
      <c r="L10" s="32">
        <v>10</v>
      </c>
      <c r="M10" s="32">
        <v>1</v>
      </c>
      <c r="N10" s="33">
        <v>6</v>
      </c>
      <c r="O10" s="33">
        <v>2</v>
      </c>
      <c r="P10" s="33">
        <v>1</v>
      </c>
      <c r="Q10" s="33">
        <v>2</v>
      </c>
      <c r="R10" s="33">
        <v>26</v>
      </c>
      <c r="S10" s="34">
        <f t="shared" si="3"/>
        <v>14</v>
      </c>
      <c r="T10" s="8">
        <v>23</v>
      </c>
      <c r="U10" s="8">
        <v>115</v>
      </c>
      <c r="V10" s="5">
        <f t="shared" si="4"/>
        <v>138</v>
      </c>
      <c r="W10" s="69">
        <v>5</v>
      </c>
      <c r="X10" s="70">
        <v>20</v>
      </c>
      <c r="Y10" s="180">
        <v>4</v>
      </c>
      <c r="Z10" s="180">
        <v>3</v>
      </c>
      <c r="AA10" s="180">
        <v>1</v>
      </c>
      <c r="AB10" s="77">
        <f t="shared" si="5"/>
        <v>8</v>
      </c>
      <c r="AC10" s="81">
        <f t="shared" si="6"/>
        <v>33</v>
      </c>
    </row>
    <row r="11" spans="1:29" s="8" customFormat="1" outlineLevel="1">
      <c r="A11" s="7">
        <v>7</v>
      </c>
      <c r="B11" s="27">
        <f t="shared" si="0"/>
        <v>163</v>
      </c>
      <c r="C11" s="21">
        <v>57</v>
      </c>
      <c r="D11" s="32">
        <f t="shared" si="1"/>
        <v>30</v>
      </c>
      <c r="E11" s="33">
        <v>5</v>
      </c>
      <c r="F11" s="33">
        <v>6</v>
      </c>
      <c r="G11" s="33">
        <v>3</v>
      </c>
      <c r="H11" s="23">
        <f t="shared" si="2"/>
        <v>13</v>
      </c>
      <c r="I11" s="30">
        <v>106</v>
      </c>
      <c r="J11" s="32">
        <v>16</v>
      </c>
      <c r="K11" s="32">
        <v>10</v>
      </c>
      <c r="L11" s="32">
        <v>4</v>
      </c>
      <c r="M11" s="32">
        <v>7</v>
      </c>
      <c r="N11" s="33">
        <v>1</v>
      </c>
      <c r="O11" s="33">
        <v>2</v>
      </c>
      <c r="P11" s="33">
        <v>1</v>
      </c>
      <c r="Q11" s="33">
        <v>4</v>
      </c>
      <c r="R11" s="33">
        <v>42</v>
      </c>
      <c r="S11" s="34">
        <f t="shared" si="3"/>
        <v>19</v>
      </c>
      <c r="T11" s="8">
        <v>43</v>
      </c>
      <c r="U11" s="8">
        <v>120</v>
      </c>
      <c r="V11" s="5">
        <f t="shared" si="4"/>
        <v>163</v>
      </c>
      <c r="W11" s="69">
        <v>10</v>
      </c>
      <c r="X11" s="70">
        <v>11</v>
      </c>
      <c r="Y11" s="180">
        <v>0</v>
      </c>
      <c r="Z11" s="180">
        <v>4</v>
      </c>
      <c r="AA11" s="180">
        <v>5</v>
      </c>
      <c r="AB11" s="77">
        <f t="shared" si="5"/>
        <v>9</v>
      </c>
      <c r="AC11" s="81">
        <f t="shared" si="6"/>
        <v>30</v>
      </c>
    </row>
    <row r="12" spans="1:29" s="8" customFormat="1" outlineLevel="1">
      <c r="A12" s="7">
        <v>8</v>
      </c>
      <c r="B12" s="27">
        <f t="shared" si="0"/>
        <v>133</v>
      </c>
      <c r="C12" s="21">
        <v>55</v>
      </c>
      <c r="D12" s="32">
        <f t="shared" si="1"/>
        <v>30</v>
      </c>
      <c r="E12" s="33">
        <v>1</v>
      </c>
      <c r="F12" s="33">
        <v>2</v>
      </c>
      <c r="G12" s="33">
        <v>3</v>
      </c>
      <c r="H12" s="23">
        <f t="shared" si="2"/>
        <v>19</v>
      </c>
      <c r="I12" s="30">
        <v>78</v>
      </c>
      <c r="J12" s="32">
        <v>7</v>
      </c>
      <c r="K12" s="32">
        <v>18</v>
      </c>
      <c r="L12" s="32">
        <v>1</v>
      </c>
      <c r="M12" s="32">
        <v>2</v>
      </c>
      <c r="N12" s="33">
        <v>3</v>
      </c>
      <c r="O12" s="33">
        <v>1</v>
      </c>
      <c r="P12" s="33">
        <v>1</v>
      </c>
      <c r="Q12" s="33">
        <v>8</v>
      </c>
      <c r="R12" s="33">
        <v>20</v>
      </c>
      <c r="S12" s="34">
        <f t="shared" si="3"/>
        <v>17</v>
      </c>
      <c r="T12" s="8">
        <v>21</v>
      </c>
      <c r="U12" s="8">
        <v>112</v>
      </c>
      <c r="V12" s="5">
        <f t="shared" si="4"/>
        <v>133</v>
      </c>
      <c r="W12" s="69">
        <v>1</v>
      </c>
      <c r="X12" s="70">
        <v>25</v>
      </c>
      <c r="Y12" s="180">
        <v>0</v>
      </c>
      <c r="Z12" s="180">
        <v>4</v>
      </c>
      <c r="AA12" s="180">
        <v>0</v>
      </c>
      <c r="AB12" s="77">
        <f t="shared" si="5"/>
        <v>4</v>
      </c>
      <c r="AC12" s="81">
        <f t="shared" si="6"/>
        <v>30</v>
      </c>
    </row>
    <row r="13" spans="1:29" s="8" customFormat="1" outlineLevel="1">
      <c r="A13" s="7">
        <v>9</v>
      </c>
      <c r="B13" s="27">
        <f t="shared" si="0"/>
        <v>146</v>
      </c>
      <c r="C13" s="21">
        <v>62</v>
      </c>
      <c r="D13" s="32">
        <f t="shared" si="1"/>
        <v>30</v>
      </c>
      <c r="E13" s="33">
        <v>6</v>
      </c>
      <c r="F13" s="33">
        <v>9</v>
      </c>
      <c r="G13" s="33">
        <v>3</v>
      </c>
      <c r="H13" s="23">
        <f t="shared" si="2"/>
        <v>14</v>
      </c>
      <c r="I13" s="30">
        <v>84</v>
      </c>
      <c r="J13" s="32">
        <v>18</v>
      </c>
      <c r="K13" s="32">
        <v>8</v>
      </c>
      <c r="L13" s="32">
        <v>3</v>
      </c>
      <c r="M13" s="32">
        <v>6</v>
      </c>
      <c r="N13" s="33">
        <v>5</v>
      </c>
      <c r="O13" s="33">
        <v>0</v>
      </c>
      <c r="P13" s="33">
        <v>3</v>
      </c>
      <c r="Q13" s="33">
        <v>1</v>
      </c>
      <c r="R13" s="33">
        <v>16</v>
      </c>
      <c r="S13" s="34">
        <f t="shared" si="3"/>
        <v>24</v>
      </c>
      <c r="T13" s="8">
        <v>26</v>
      </c>
      <c r="U13" s="8">
        <v>120</v>
      </c>
      <c r="V13" s="5">
        <f t="shared" si="4"/>
        <v>146</v>
      </c>
      <c r="W13" s="69">
        <v>2</v>
      </c>
      <c r="X13" s="70">
        <v>25</v>
      </c>
      <c r="Y13" s="180">
        <v>1</v>
      </c>
      <c r="Z13" s="180">
        <v>1</v>
      </c>
      <c r="AA13" s="180">
        <v>1</v>
      </c>
      <c r="AB13" s="77">
        <f t="shared" si="5"/>
        <v>3</v>
      </c>
      <c r="AC13" s="81">
        <f t="shared" si="6"/>
        <v>30</v>
      </c>
    </row>
    <row r="14" spans="1:29" s="8" customFormat="1" outlineLevel="1">
      <c r="A14" s="7">
        <v>10</v>
      </c>
      <c r="B14" s="27">
        <f t="shared" si="0"/>
        <v>131</v>
      </c>
      <c r="C14" s="21">
        <v>54</v>
      </c>
      <c r="D14" s="28">
        <f t="shared" si="1"/>
        <v>32</v>
      </c>
      <c r="E14" s="29">
        <v>2</v>
      </c>
      <c r="F14" s="29">
        <v>4</v>
      </c>
      <c r="G14" s="29">
        <v>0</v>
      </c>
      <c r="H14" s="23">
        <f t="shared" si="2"/>
        <v>16</v>
      </c>
      <c r="I14" s="30">
        <v>77</v>
      </c>
      <c r="J14" s="28">
        <v>11</v>
      </c>
      <c r="K14" s="28">
        <v>4</v>
      </c>
      <c r="L14" s="28">
        <v>1</v>
      </c>
      <c r="M14" s="28">
        <v>6</v>
      </c>
      <c r="N14" s="29">
        <v>3</v>
      </c>
      <c r="O14" s="29">
        <v>9</v>
      </c>
      <c r="P14" s="29">
        <v>0</v>
      </c>
      <c r="Q14" s="29">
        <v>3</v>
      </c>
      <c r="R14" s="29">
        <v>12</v>
      </c>
      <c r="S14" s="31">
        <f t="shared" si="3"/>
        <v>28</v>
      </c>
      <c r="T14" s="8">
        <v>17</v>
      </c>
      <c r="U14" s="8">
        <v>114</v>
      </c>
      <c r="V14" s="5">
        <f t="shared" si="4"/>
        <v>131</v>
      </c>
      <c r="W14" s="69">
        <v>7</v>
      </c>
      <c r="X14" s="70">
        <v>18</v>
      </c>
      <c r="Y14" s="180">
        <v>1</v>
      </c>
      <c r="Z14" s="180">
        <v>3</v>
      </c>
      <c r="AA14" s="180">
        <v>3</v>
      </c>
      <c r="AB14" s="77">
        <f t="shared" si="5"/>
        <v>7</v>
      </c>
      <c r="AC14" s="81">
        <f t="shared" si="6"/>
        <v>32</v>
      </c>
    </row>
    <row r="15" spans="1:29" s="8" customFormat="1" outlineLevel="1">
      <c r="A15" s="7">
        <v>11</v>
      </c>
      <c r="B15" s="27">
        <f t="shared" si="0"/>
        <v>122</v>
      </c>
      <c r="C15" s="21">
        <v>49</v>
      </c>
      <c r="D15" s="28">
        <f t="shared" si="1"/>
        <v>26</v>
      </c>
      <c r="E15" s="29">
        <v>3</v>
      </c>
      <c r="F15" s="29">
        <v>6</v>
      </c>
      <c r="G15" s="29">
        <v>1</v>
      </c>
      <c r="H15" s="23">
        <f t="shared" si="2"/>
        <v>13</v>
      </c>
      <c r="I15" s="30">
        <v>73</v>
      </c>
      <c r="J15" s="28">
        <v>18</v>
      </c>
      <c r="K15" s="28">
        <v>5</v>
      </c>
      <c r="L15" s="28">
        <v>2</v>
      </c>
      <c r="M15" s="28">
        <v>3</v>
      </c>
      <c r="N15" s="29">
        <v>2</v>
      </c>
      <c r="O15" s="29">
        <v>11</v>
      </c>
      <c r="P15" s="29">
        <v>2</v>
      </c>
      <c r="Q15" s="29">
        <v>1</v>
      </c>
      <c r="R15" s="29">
        <v>8</v>
      </c>
      <c r="S15" s="31">
        <f t="shared" si="3"/>
        <v>21</v>
      </c>
      <c r="T15" s="8">
        <v>15</v>
      </c>
      <c r="U15" s="8">
        <v>107</v>
      </c>
      <c r="V15" s="5">
        <f t="shared" si="4"/>
        <v>122</v>
      </c>
      <c r="W15" s="69">
        <v>4</v>
      </c>
      <c r="X15" s="70">
        <v>14</v>
      </c>
      <c r="Y15" s="180">
        <v>1</v>
      </c>
      <c r="Z15" s="180">
        <v>6</v>
      </c>
      <c r="AA15" s="180">
        <v>1</v>
      </c>
      <c r="AB15" s="77">
        <f t="shared" si="5"/>
        <v>8</v>
      </c>
      <c r="AC15" s="81">
        <f t="shared" si="6"/>
        <v>26</v>
      </c>
    </row>
    <row r="16" spans="1:29" s="8" customFormat="1" ht="15.75" outlineLevel="1" thickBot="1">
      <c r="A16" s="445">
        <v>12</v>
      </c>
      <c r="B16" s="446">
        <f t="shared" si="0"/>
        <v>140</v>
      </c>
      <c r="C16" s="447">
        <v>72</v>
      </c>
      <c r="D16" s="52">
        <f t="shared" si="1"/>
        <v>43</v>
      </c>
      <c r="E16" s="176">
        <v>0</v>
      </c>
      <c r="F16" s="176">
        <v>9</v>
      </c>
      <c r="G16" s="176">
        <v>0</v>
      </c>
      <c r="H16" s="448">
        <f t="shared" si="2"/>
        <v>20</v>
      </c>
      <c r="I16" s="449">
        <v>68</v>
      </c>
      <c r="J16" s="52">
        <v>21</v>
      </c>
      <c r="K16" s="52">
        <v>3</v>
      </c>
      <c r="L16" s="52">
        <v>3</v>
      </c>
      <c r="M16" s="52">
        <v>6</v>
      </c>
      <c r="N16" s="176">
        <v>3</v>
      </c>
      <c r="O16" s="176">
        <v>4</v>
      </c>
      <c r="P16" s="176">
        <v>0</v>
      </c>
      <c r="Q16" s="176">
        <v>3</v>
      </c>
      <c r="R16" s="176">
        <v>7</v>
      </c>
      <c r="S16" s="53">
        <f t="shared" si="3"/>
        <v>18</v>
      </c>
      <c r="T16" s="391">
        <v>19</v>
      </c>
      <c r="U16" s="392">
        <v>121</v>
      </c>
      <c r="V16" s="393">
        <f t="shared" si="4"/>
        <v>140</v>
      </c>
      <c r="W16" s="83">
        <v>6</v>
      </c>
      <c r="X16" s="84">
        <v>28</v>
      </c>
      <c r="Y16" s="181">
        <v>1</v>
      </c>
      <c r="Z16" s="181">
        <v>8</v>
      </c>
      <c r="AA16" s="181">
        <v>0</v>
      </c>
      <c r="AB16" s="450">
        <f t="shared" si="5"/>
        <v>9</v>
      </c>
      <c r="AC16" s="86">
        <f t="shared" si="6"/>
        <v>43</v>
      </c>
    </row>
    <row r="17" spans="1:35" s="8" customFormat="1" ht="16.5" thickTop="1" thickBot="1">
      <c r="A17" s="451"/>
      <c r="B17" s="452">
        <f>SUM(B5:B16)</f>
        <v>2106</v>
      </c>
      <c r="C17" s="453">
        <f t="shared" ref="C17:U17" si="7">SUM(C5:C16)</f>
        <v>789</v>
      </c>
      <c r="D17" s="453">
        <f t="shared" si="7"/>
        <v>406</v>
      </c>
      <c r="E17" s="453">
        <f t="shared" si="7"/>
        <v>50</v>
      </c>
      <c r="F17" s="453">
        <f t="shared" si="7"/>
        <v>81</v>
      </c>
      <c r="G17" s="453">
        <f t="shared" si="7"/>
        <v>28</v>
      </c>
      <c r="H17" s="453">
        <f t="shared" si="7"/>
        <v>224</v>
      </c>
      <c r="I17" s="454">
        <f t="shared" si="7"/>
        <v>1317</v>
      </c>
      <c r="J17" s="455">
        <f t="shared" si="7"/>
        <v>213</v>
      </c>
      <c r="K17" s="455">
        <f t="shared" si="7"/>
        <v>116</v>
      </c>
      <c r="L17" s="455">
        <f t="shared" si="7"/>
        <v>63</v>
      </c>
      <c r="M17" s="455">
        <f t="shared" si="7"/>
        <v>74</v>
      </c>
      <c r="N17" s="456">
        <f>SUM(N5:N16)</f>
        <v>54</v>
      </c>
      <c r="O17" s="456">
        <f>SUM(O5:O16)</f>
        <v>94</v>
      </c>
      <c r="P17" s="456">
        <f>SUM(P5:P16)</f>
        <v>22</v>
      </c>
      <c r="Q17" s="456">
        <f>SUM(Q5:Q16)</f>
        <v>55</v>
      </c>
      <c r="R17" s="456">
        <f>SUM(R5:R16)</f>
        <v>263</v>
      </c>
      <c r="S17" s="457">
        <f t="shared" si="7"/>
        <v>363</v>
      </c>
      <c r="T17" s="8">
        <f t="shared" si="7"/>
        <v>339</v>
      </c>
      <c r="U17" s="8">
        <f t="shared" si="7"/>
        <v>1767</v>
      </c>
      <c r="V17" s="8">
        <f>SUM(V5:V16)</f>
        <v>2106</v>
      </c>
      <c r="W17" s="458">
        <f>SUM(W5:W16)</f>
        <v>69</v>
      </c>
      <c r="X17" s="459">
        <f t="shared" ref="X17:AC17" si="8">SUM(X5:X16)</f>
        <v>244</v>
      </c>
      <c r="Y17" s="459">
        <f t="shared" si="8"/>
        <v>15</v>
      </c>
      <c r="Z17" s="459">
        <f t="shared" si="8"/>
        <v>49</v>
      </c>
      <c r="AA17" s="459">
        <f t="shared" si="8"/>
        <v>29</v>
      </c>
      <c r="AB17" s="460">
        <f t="shared" si="8"/>
        <v>93</v>
      </c>
      <c r="AC17" s="461">
        <f t="shared" si="8"/>
        <v>406</v>
      </c>
    </row>
    <row r="18" spans="1:35" s="5" customFormat="1" ht="9" customHeight="1" thickBot="1">
      <c r="A18" s="9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</row>
    <row r="19" spans="1:35" s="5" customFormat="1">
      <c r="A19" s="572" t="s">
        <v>56</v>
      </c>
      <c r="B19" s="575" t="s">
        <v>33</v>
      </c>
      <c r="C19" s="576"/>
      <c r="D19" s="576"/>
      <c r="E19" s="576"/>
      <c r="F19" s="576"/>
      <c r="G19" s="576"/>
      <c r="H19" s="576"/>
      <c r="I19" s="576"/>
      <c r="J19" s="576"/>
      <c r="K19" s="576"/>
      <c r="L19" s="576"/>
      <c r="M19" s="576"/>
      <c r="N19" s="577"/>
      <c r="O19" s="577"/>
      <c r="P19" s="577"/>
      <c r="Q19" s="577"/>
      <c r="R19" s="577"/>
      <c r="S19" s="578"/>
      <c r="T19" s="5" t="s">
        <v>72</v>
      </c>
    </row>
    <row r="20" spans="1:35" s="5" customFormat="1" ht="15.75" customHeight="1" thickBot="1">
      <c r="A20" s="573"/>
      <c r="B20" s="579" t="s">
        <v>12</v>
      </c>
      <c r="C20" s="581" t="s">
        <v>20</v>
      </c>
      <c r="D20" s="490"/>
      <c r="E20" s="490"/>
      <c r="F20" s="490"/>
      <c r="G20" s="490"/>
      <c r="H20" s="490"/>
      <c r="I20" s="583" t="s">
        <v>21</v>
      </c>
      <c r="J20" s="490"/>
      <c r="K20" s="490"/>
      <c r="L20" s="490"/>
      <c r="M20" s="490"/>
      <c r="N20" s="490"/>
      <c r="O20" s="490"/>
      <c r="P20" s="490"/>
      <c r="Q20" s="490"/>
      <c r="R20" s="490"/>
      <c r="S20" s="48"/>
      <c r="T20" s="400" t="s">
        <v>80</v>
      </c>
      <c r="U20" s="12" t="s">
        <v>105</v>
      </c>
      <c r="V20" s="12"/>
      <c r="W20" s="5" t="s">
        <v>47</v>
      </c>
    </row>
    <row r="21" spans="1:35" s="5" customFormat="1">
      <c r="A21" s="574"/>
      <c r="B21" s="580"/>
      <c r="C21" s="582"/>
      <c r="D21" s="267" t="s">
        <v>5</v>
      </c>
      <c r="E21" s="50" t="s">
        <v>67</v>
      </c>
      <c r="F21" s="50" t="s">
        <v>68</v>
      </c>
      <c r="G21" s="50" t="s">
        <v>69</v>
      </c>
      <c r="H21" s="50" t="s">
        <v>19</v>
      </c>
      <c r="I21" s="584"/>
      <c r="J21" s="49" t="s">
        <v>15</v>
      </c>
      <c r="K21" s="49" t="s">
        <v>16</v>
      </c>
      <c r="L21" s="49" t="s">
        <v>17</v>
      </c>
      <c r="M21" s="49" t="s">
        <v>18</v>
      </c>
      <c r="N21" s="15" t="s">
        <v>49</v>
      </c>
      <c r="O21" s="15" t="s">
        <v>50</v>
      </c>
      <c r="P21" s="15" t="s">
        <v>51</v>
      </c>
      <c r="Q21" s="15" t="s">
        <v>66</v>
      </c>
      <c r="R21" s="15" t="s">
        <v>48</v>
      </c>
      <c r="S21" s="51" t="s">
        <v>19</v>
      </c>
      <c r="T21" s="492" t="s">
        <v>81</v>
      </c>
      <c r="U21" s="273" t="s">
        <v>73</v>
      </c>
      <c r="V21" s="390" t="s">
        <v>76</v>
      </c>
      <c r="W21" s="71" t="s">
        <v>43</v>
      </c>
      <c r="X21" s="72" t="s">
        <v>44</v>
      </c>
      <c r="Y21" s="177" t="s">
        <v>53</v>
      </c>
      <c r="Z21" s="177" t="s">
        <v>52</v>
      </c>
      <c r="AA21" s="177" t="s">
        <v>54</v>
      </c>
      <c r="AB21" s="75" t="s">
        <v>45</v>
      </c>
      <c r="AC21" s="183" t="s">
        <v>55</v>
      </c>
    </row>
    <row r="22" spans="1:35" s="5" customFormat="1" outlineLevel="1">
      <c r="A22" s="7">
        <v>1</v>
      </c>
      <c r="B22" s="27">
        <f t="shared" ref="B22:B32" si="9">C22+I22</f>
        <v>142</v>
      </c>
      <c r="C22" s="55">
        <v>52</v>
      </c>
      <c r="D22" s="56">
        <f t="shared" ref="D22:D33" si="10">AC22</f>
        <v>27</v>
      </c>
      <c r="E22" s="57">
        <v>0</v>
      </c>
      <c r="F22" s="57">
        <v>8</v>
      </c>
      <c r="G22" s="57">
        <v>0</v>
      </c>
      <c r="H22" s="57">
        <f t="shared" ref="H22:H33" si="11">C22-D22-E22-F22-G22</f>
        <v>17</v>
      </c>
      <c r="I22" s="24">
        <v>90</v>
      </c>
      <c r="J22" s="483">
        <v>17</v>
      </c>
      <c r="K22" s="484">
        <v>6</v>
      </c>
      <c r="L22" s="484">
        <v>3</v>
      </c>
      <c r="M22" s="484">
        <v>3</v>
      </c>
      <c r="N22" s="484">
        <v>7</v>
      </c>
      <c r="O22" s="484">
        <v>5</v>
      </c>
      <c r="P22" s="484">
        <v>1</v>
      </c>
      <c r="Q22" s="484">
        <v>10</v>
      </c>
      <c r="R22" s="484">
        <v>14</v>
      </c>
      <c r="S22" s="26">
        <f>I22-(J22+K22+L22+M22+N22+O22+P22+Q22+R22)</f>
        <v>24</v>
      </c>
      <c r="T22" s="5">
        <v>13</v>
      </c>
      <c r="U22" s="5">
        <v>129</v>
      </c>
      <c r="V22" s="5">
        <f t="shared" ref="V22:V33" si="12">T22+U22</f>
        <v>142</v>
      </c>
      <c r="W22" s="73">
        <v>4</v>
      </c>
      <c r="X22" s="74">
        <v>14</v>
      </c>
      <c r="Y22" s="178">
        <v>1</v>
      </c>
      <c r="Z22" s="178">
        <v>7</v>
      </c>
      <c r="AA22" s="178">
        <v>1</v>
      </c>
      <c r="AB22" s="76">
        <f>SUM(Y22:AA22)</f>
        <v>9</v>
      </c>
      <c r="AC22" s="80">
        <f>SUM(W22:AA22)</f>
        <v>27</v>
      </c>
    </row>
    <row r="23" spans="1:35" s="5" customFormat="1" outlineLevel="1">
      <c r="A23" s="7">
        <v>2</v>
      </c>
      <c r="B23" s="27">
        <f t="shared" si="9"/>
        <v>163</v>
      </c>
      <c r="C23" s="55">
        <v>63</v>
      </c>
      <c r="D23" s="58">
        <f t="shared" si="10"/>
        <v>35</v>
      </c>
      <c r="E23" s="59">
        <v>5</v>
      </c>
      <c r="F23" s="59">
        <v>7</v>
      </c>
      <c r="G23" s="59">
        <v>2</v>
      </c>
      <c r="H23" s="59">
        <f t="shared" si="11"/>
        <v>14</v>
      </c>
      <c r="I23" s="30">
        <v>100</v>
      </c>
      <c r="J23" s="28">
        <v>16</v>
      </c>
      <c r="K23" s="485">
        <v>11</v>
      </c>
      <c r="L23" s="485">
        <v>5</v>
      </c>
      <c r="M23" s="485">
        <v>10</v>
      </c>
      <c r="N23" s="485">
        <v>3</v>
      </c>
      <c r="O23" s="485">
        <v>7</v>
      </c>
      <c r="P23" s="485">
        <v>1</v>
      </c>
      <c r="Q23" s="485">
        <v>3</v>
      </c>
      <c r="R23" s="485">
        <v>16</v>
      </c>
      <c r="S23" s="31">
        <f t="shared" ref="S23:S33" si="13">I23-(J23+K23+L23+M23+N23+O23+P23+Q23+R23)</f>
        <v>28</v>
      </c>
      <c r="T23" s="5">
        <v>19</v>
      </c>
      <c r="U23" s="5">
        <v>144</v>
      </c>
      <c r="V23" s="5">
        <f t="shared" si="12"/>
        <v>163</v>
      </c>
      <c r="W23" s="67">
        <v>10</v>
      </c>
      <c r="X23" s="68">
        <v>18</v>
      </c>
      <c r="Y23" s="179">
        <v>3</v>
      </c>
      <c r="Z23" s="179">
        <v>0</v>
      </c>
      <c r="AA23" s="179">
        <v>4</v>
      </c>
      <c r="AB23" s="77">
        <f t="shared" ref="AB23:AB33" si="14">SUM(Y23:AA23)</f>
        <v>7</v>
      </c>
      <c r="AC23" s="81">
        <f t="shared" ref="AC23:AC33" si="15">SUM(W23:AA23)</f>
        <v>35</v>
      </c>
    </row>
    <row r="24" spans="1:35" s="5" customFormat="1" outlineLevel="1">
      <c r="A24" s="7">
        <v>3</v>
      </c>
      <c r="B24" s="27">
        <f t="shared" si="9"/>
        <v>550</v>
      </c>
      <c r="C24" s="55">
        <v>222</v>
      </c>
      <c r="D24" s="58">
        <f t="shared" si="10"/>
        <v>70</v>
      </c>
      <c r="E24" s="59">
        <v>29</v>
      </c>
      <c r="F24" s="59">
        <v>25</v>
      </c>
      <c r="G24" s="59">
        <v>4</v>
      </c>
      <c r="H24" s="59">
        <f t="shared" si="11"/>
        <v>94</v>
      </c>
      <c r="I24" s="30">
        <v>328</v>
      </c>
      <c r="J24" s="28">
        <v>83</v>
      </c>
      <c r="K24" s="485">
        <v>59</v>
      </c>
      <c r="L24" s="485">
        <v>15</v>
      </c>
      <c r="M24" s="485">
        <v>23</v>
      </c>
      <c r="N24" s="485">
        <v>12</v>
      </c>
      <c r="O24" s="485">
        <v>30</v>
      </c>
      <c r="P24" s="485">
        <v>5</v>
      </c>
      <c r="Q24" s="485">
        <v>13</v>
      </c>
      <c r="R24" s="485">
        <v>22</v>
      </c>
      <c r="S24" s="31">
        <f t="shared" si="13"/>
        <v>66</v>
      </c>
      <c r="T24" s="5">
        <v>37</v>
      </c>
      <c r="U24" s="5">
        <v>513</v>
      </c>
      <c r="V24" s="5">
        <f t="shared" si="12"/>
        <v>550</v>
      </c>
      <c r="W24" s="67">
        <v>25</v>
      </c>
      <c r="X24" s="68">
        <v>26</v>
      </c>
      <c r="Y24" s="179">
        <v>1</v>
      </c>
      <c r="Z24" s="179">
        <v>12</v>
      </c>
      <c r="AA24" s="179">
        <v>6</v>
      </c>
      <c r="AB24" s="77">
        <f t="shared" si="14"/>
        <v>19</v>
      </c>
      <c r="AC24" s="81">
        <f t="shared" si="15"/>
        <v>70</v>
      </c>
    </row>
    <row r="25" spans="1:35" s="5" customFormat="1" outlineLevel="1">
      <c r="A25" s="7">
        <v>4</v>
      </c>
      <c r="B25" s="27">
        <f t="shared" si="9"/>
        <v>164</v>
      </c>
      <c r="C25" s="55">
        <v>74</v>
      </c>
      <c r="D25" s="58">
        <f t="shared" si="10"/>
        <v>29</v>
      </c>
      <c r="E25" s="59">
        <v>5</v>
      </c>
      <c r="F25" s="59">
        <v>8</v>
      </c>
      <c r="G25" s="59">
        <v>7</v>
      </c>
      <c r="H25" s="59">
        <f t="shared" si="11"/>
        <v>25</v>
      </c>
      <c r="I25" s="30">
        <v>90</v>
      </c>
      <c r="J25" s="28">
        <v>20</v>
      </c>
      <c r="K25" s="485">
        <v>7</v>
      </c>
      <c r="L25" s="485">
        <v>8</v>
      </c>
      <c r="M25" s="485">
        <v>4</v>
      </c>
      <c r="N25" s="485">
        <v>10</v>
      </c>
      <c r="O25" s="485">
        <v>9</v>
      </c>
      <c r="P25" s="485">
        <v>1</v>
      </c>
      <c r="Q25" s="485">
        <v>1</v>
      </c>
      <c r="R25" s="485">
        <v>3</v>
      </c>
      <c r="S25" s="31">
        <f t="shared" si="13"/>
        <v>27</v>
      </c>
      <c r="T25" s="5">
        <v>17</v>
      </c>
      <c r="U25" s="5">
        <v>147</v>
      </c>
      <c r="V25" s="5">
        <f t="shared" si="12"/>
        <v>164</v>
      </c>
      <c r="W25" s="67">
        <v>0</v>
      </c>
      <c r="X25" s="68">
        <v>21</v>
      </c>
      <c r="Y25" s="179">
        <v>2</v>
      </c>
      <c r="Z25" s="179">
        <v>1</v>
      </c>
      <c r="AA25" s="179">
        <v>5</v>
      </c>
      <c r="AB25" s="77">
        <f t="shared" si="14"/>
        <v>8</v>
      </c>
      <c r="AC25" s="81">
        <f t="shared" si="15"/>
        <v>29</v>
      </c>
      <c r="AD25" s="8"/>
      <c r="AE25" s="8"/>
      <c r="AF25" s="8"/>
      <c r="AG25" s="8"/>
      <c r="AH25" s="8"/>
      <c r="AI25" s="8"/>
    </row>
    <row r="26" spans="1:35" s="8" customFormat="1" outlineLevel="1">
      <c r="A26" s="7">
        <v>5</v>
      </c>
      <c r="B26" s="27">
        <f t="shared" si="9"/>
        <v>143</v>
      </c>
      <c r="C26" s="55">
        <v>64</v>
      </c>
      <c r="D26" s="58">
        <f t="shared" si="10"/>
        <v>36</v>
      </c>
      <c r="E26" s="59">
        <v>1</v>
      </c>
      <c r="F26" s="59">
        <v>6</v>
      </c>
      <c r="G26" s="59">
        <v>2</v>
      </c>
      <c r="H26" s="59">
        <f t="shared" si="11"/>
        <v>19</v>
      </c>
      <c r="I26" s="30">
        <v>79</v>
      </c>
      <c r="J26" s="32">
        <v>16</v>
      </c>
      <c r="K26" s="485">
        <v>7</v>
      </c>
      <c r="L26" s="485">
        <v>6</v>
      </c>
      <c r="M26" s="485">
        <v>2</v>
      </c>
      <c r="N26" s="485">
        <v>1</v>
      </c>
      <c r="O26" s="485">
        <v>4</v>
      </c>
      <c r="P26" s="485">
        <v>1</v>
      </c>
      <c r="Q26" s="485">
        <v>5</v>
      </c>
      <c r="R26" s="485">
        <v>15</v>
      </c>
      <c r="S26" s="34">
        <f t="shared" si="13"/>
        <v>22</v>
      </c>
      <c r="T26" s="8">
        <v>23</v>
      </c>
      <c r="U26" s="8">
        <v>120</v>
      </c>
      <c r="V26" s="5">
        <f t="shared" si="12"/>
        <v>143</v>
      </c>
      <c r="W26" s="69">
        <v>5</v>
      </c>
      <c r="X26" s="70">
        <v>24</v>
      </c>
      <c r="Y26" s="180">
        <v>0</v>
      </c>
      <c r="Z26" s="180">
        <v>4</v>
      </c>
      <c r="AA26" s="180">
        <v>3</v>
      </c>
      <c r="AB26" s="78">
        <f t="shared" si="14"/>
        <v>7</v>
      </c>
      <c r="AC26" s="81">
        <f t="shared" si="15"/>
        <v>36</v>
      </c>
    </row>
    <row r="27" spans="1:35" s="8" customFormat="1" outlineLevel="1">
      <c r="A27" s="7">
        <v>6</v>
      </c>
      <c r="B27" s="27">
        <f t="shared" si="9"/>
        <v>155</v>
      </c>
      <c r="C27" s="55">
        <v>73</v>
      </c>
      <c r="D27" s="58">
        <f t="shared" si="10"/>
        <v>45</v>
      </c>
      <c r="E27" s="59">
        <v>1</v>
      </c>
      <c r="F27" s="59">
        <v>13</v>
      </c>
      <c r="G27" s="59">
        <v>1</v>
      </c>
      <c r="H27" s="59">
        <f t="shared" si="11"/>
        <v>13</v>
      </c>
      <c r="I27" s="30">
        <v>82</v>
      </c>
      <c r="J27" s="32">
        <v>15</v>
      </c>
      <c r="K27" s="485">
        <v>7</v>
      </c>
      <c r="L27" s="485">
        <v>5</v>
      </c>
      <c r="M27" s="485">
        <v>5</v>
      </c>
      <c r="N27" s="485">
        <v>3</v>
      </c>
      <c r="O27" s="485">
        <v>4</v>
      </c>
      <c r="P27" s="485">
        <v>7</v>
      </c>
      <c r="Q27" s="485">
        <v>3</v>
      </c>
      <c r="R27" s="485">
        <v>20</v>
      </c>
      <c r="S27" s="34">
        <f t="shared" si="13"/>
        <v>13</v>
      </c>
      <c r="T27" s="8">
        <v>31</v>
      </c>
      <c r="U27" s="8">
        <v>124</v>
      </c>
      <c r="V27" s="5">
        <f t="shared" si="12"/>
        <v>155</v>
      </c>
      <c r="W27" s="69">
        <v>14</v>
      </c>
      <c r="X27" s="70">
        <v>16</v>
      </c>
      <c r="Y27" s="180">
        <v>5</v>
      </c>
      <c r="Z27" s="180">
        <v>6</v>
      </c>
      <c r="AA27" s="180">
        <v>4</v>
      </c>
      <c r="AB27" s="78">
        <f t="shared" si="14"/>
        <v>15</v>
      </c>
      <c r="AC27" s="81">
        <f t="shared" si="15"/>
        <v>45</v>
      </c>
    </row>
    <row r="28" spans="1:35" s="8" customFormat="1" outlineLevel="1">
      <c r="A28" s="7">
        <v>7</v>
      </c>
      <c r="B28" s="27">
        <f t="shared" si="9"/>
        <v>104</v>
      </c>
      <c r="C28" s="55">
        <v>49</v>
      </c>
      <c r="D28" s="58">
        <f t="shared" si="10"/>
        <v>25</v>
      </c>
      <c r="E28" s="59">
        <v>4</v>
      </c>
      <c r="F28" s="59">
        <v>4</v>
      </c>
      <c r="G28" s="59">
        <v>3</v>
      </c>
      <c r="H28" s="59">
        <f t="shared" si="11"/>
        <v>13</v>
      </c>
      <c r="I28" s="30">
        <v>55</v>
      </c>
      <c r="J28" s="32">
        <v>15</v>
      </c>
      <c r="K28" s="485">
        <v>1</v>
      </c>
      <c r="L28" s="485">
        <v>4</v>
      </c>
      <c r="M28" s="485">
        <v>6</v>
      </c>
      <c r="N28" s="485">
        <v>1</v>
      </c>
      <c r="O28" s="485">
        <v>2</v>
      </c>
      <c r="P28" s="485">
        <v>2</v>
      </c>
      <c r="Q28" s="485">
        <v>5</v>
      </c>
      <c r="R28" s="485">
        <v>4</v>
      </c>
      <c r="S28" s="34">
        <f t="shared" si="13"/>
        <v>15</v>
      </c>
      <c r="T28" s="8">
        <v>11</v>
      </c>
      <c r="U28" s="8">
        <v>93</v>
      </c>
      <c r="V28" s="5">
        <f t="shared" si="12"/>
        <v>104</v>
      </c>
      <c r="W28" s="69">
        <v>3</v>
      </c>
      <c r="X28" s="70">
        <v>12</v>
      </c>
      <c r="Y28" s="180">
        <v>4</v>
      </c>
      <c r="Z28" s="180">
        <v>2</v>
      </c>
      <c r="AA28" s="180">
        <v>4</v>
      </c>
      <c r="AB28" s="78">
        <f t="shared" si="14"/>
        <v>10</v>
      </c>
      <c r="AC28" s="81">
        <f t="shared" si="15"/>
        <v>25</v>
      </c>
    </row>
    <row r="29" spans="1:35" s="8" customFormat="1" outlineLevel="1">
      <c r="A29" s="7">
        <v>8</v>
      </c>
      <c r="B29" s="27">
        <f t="shared" si="9"/>
        <v>136</v>
      </c>
      <c r="C29" s="55">
        <v>54</v>
      </c>
      <c r="D29" s="58">
        <f t="shared" si="10"/>
        <v>27</v>
      </c>
      <c r="E29" s="59">
        <v>2</v>
      </c>
      <c r="F29" s="59">
        <v>6</v>
      </c>
      <c r="G29" s="59">
        <v>1</v>
      </c>
      <c r="H29" s="59">
        <f t="shared" si="11"/>
        <v>18</v>
      </c>
      <c r="I29" s="30">
        <v>82</v>
      </c>
      <c r="J29" s="32">
        <v>9</v>
      </c>
      <c r="K29" s="485">
        <v>5</v>
      </c>
      <c r="L29" s="485">
        <v>1</v>
      </c>
      <c r="M29" s="485">
        <v>5</v>
      </c>
      <c r="N29" s="485">
        <v>5</v>
      </c>
      <c r="O29" s="485">
        <v>2</v>
      </c>
      <c r="P29" s="485">
        <v>4</v>
      </c>
      <c r="Q29" s="485">
        <v>4</v>
      </c>
      <c r="R29" s="485">
        <v>25</v>
      </c>
      <c r="S29" s="34">
        <f t="shared" si="13"/>
        <v>22</v>
      </c>
      <c r="T29" s="8">
        <v>16</v>
      </c>
      <c r="U29" s="8">
        <v>120</v>
      </c>
      <c r="V29" s="5">
        <f t="shared" si="12"/>
        <v>136</v>
      </c>
      <c r="W29" s="69">
        <v>4</v>
      </c>
      <c r="X29" s="70">
        <v>20</v>
      </c>
      <c r="Y29" s="180">
        <v>0</v>
      </c>
      <c r="Z29" s="180">
        <v>1</v>
      </c>
      <c r="AA29" s="180">
        <v>2</v>
      </c>
      <c r="AB29" s="78">
        <f t="shared" si="14"/>
        <v>3</v>
      </c>
      <c r="AC29" s="81">
        <f t="shared" si="15"/>
        <v>27</v>
      </c>
    </row>
    <row r="30" spans="1:35" s="8" customFormat="1" outlineLevel="1">
      <c r="A30" s="7">
        <v>9</v>
      </c>
      <c r="B30" s="27">
        <f t="shared" si="9"/>
        <v>151</v>
      </c>
      <c r="C30" s="55">
        <v>77</v>
      </c>
      <c r="D30" s="58">
        <f t="shared" si="10"/>
        <v>43</v>
      </c>
      <c r="E30" s="59">
        <v>3</v>
      </c>
      <c r="F30" s="59">
        <v>7</v>
      </c>
      <c r="G30" s="59">
        <v>5</v>
      </c>
      <c r="H30" s="59">
        <f t="shared" si="11"/>
        <v>19</v>
      </c>
      <c r="I30" s="30">
        <v>74</v>
      </c>
      <c r="J30" s="32">
        <v>25</v>
      </c>
      <c r="K30" s="485">
        <v>8</v>
      </c>
      <c r="L30" s="485">
        <v>2</v>
      </c>
      <c r="M30" s="485">
        <v>7</v>
      </c>
      <c r="N30" s="485">
        <v>3</v>
      </c>
      <c r="O30" s="485">
        <v>2</v>
      </c>
      <c r="P30" s="485">
        <v>1</v>
      </c>
      <c r="Q30" s="485">
        <v>3</v>
      </c>
      <c r="R30" s="485">
        <v>6</v>
      </c>
      <c r="S30" s="34">
        <f t="shared" si="13"/>
        <v>17</v>
      </c>
      <c r="T30" s="8">
        <v>18</v>
      </c>
      <c r="U30" s="8">
        <v>133</v>
      </c>
      <c r="V30" s="5">
        <f t="shared" si="12"/>
        <v>151</v>
      </c>
      <c r="W30" s="69">
        <v>7</v>
      </c>
      <c r="X30" s="70">
        <v>29</v>
      </c>
      <c r="Y30" s="180">
        <v>1</v>
      </c>
      <c r="Z30" s="180">
        <v>4</v>
      </c>
      <c r="AA30" s="180">
        <v>2</v>
      </c>
      <c r="AB30" s="78">
        <f t="shared" si="14"/>
        <v>7</v>
      </c>
      <c r="AC30" s="81">
        <f t="shared" si="15"/>
        <v>43</v>
      </c>
    </row>
    <row r="31" spans="1:35" s="8" customFormat="1" outlineLevel="1">
      <c r="A31" s="7">
        <v>10</v>
      </c>
      <c r="B31" s="27">
        <f t="shared" si="9"/>
        <v>131</v>
      </c>
      <c r="C31" s="55">
        <v>58</v>
      </c>
      <c r="D31" s="58">
        <f t="shared" si="10"/>
        <v>33</v>
      </c>
      <c r="E31" s="59">
        <v>1</v>
      </c>
      <c r="F31" s="59">
        <v>9</v>
      </c>
      <c r="G31" s="59">
        <v>2</v>
      </c>
      <c r="H31" s="59">
        <f t="shared" si="11"/>
        <v>13</v>
      </c>
      <c r="I31" s="30">
        <v>73</v>
      </c>
      <c r="J31" s="28">
        <v>5</v>
      </c>
      <c r="K31" s="485">
        <v>5</v>
      </c>
      <c r="L31" s="485">
        <v>6</v>
      </c>
      <c r="M31" s="485">
        <v>4</v>
      </c>
      <c r="N31" s="485">
        <v>4</v>
      </c>
      <c r="O31" s="485">
        <v>6</v>
      </c>
      <c r="P31" s="485">
        <v>5</v>
      </c>
      <c r="Q31" s="485">
        <v>1</v>
      </c>
      <c r="R31" s="485">
        <v>20</v>
      </c>
      <c r="S31" s="31">
        <f t="shared" si="13"/>
        <v>17</v>
      </c>
      <c r="T31" s="8">
        <v>24</v>
      </c>
      <c r="U31" s="8">
        <v>107</v>
      </c>
      <c r="V31" s="5">
        <f t="shared" si="12"/>
        <v>131</v>
      </c>
      <c r="W31" s="69">
        <v>9</v>
      </c>
      <c r="X31" s="70">
        <v>14</v>
      </c>
      <c r="Y31" s="180">
        <v>2</v>
      </c>
      <c r="Z31" s="180">
        <v>4</v>
      </c>
      <c r="AA31" s="180">
        <v>4</v>
      </c>
      <c r="AB31" s="78">
        <f t="shared" si="14"/>
        <v>10</v>
      </c>
      <c r="AC31" s="81">
        <f t="shared" si="15"/>
        <v>33</v>
      </c>
    </row>
    <row r="32" spans="1:35" s="8" customFormat="1" outlineLevel="1">
      <c r="A32" s="7">
        <v>11</v>
      </c>
      <c r="B32" s="27">
        <f t="shared" si="9"/>
        <v>120</v>
      </c>
      <c r="C32" s="55">
        <v>62</v>
      </c>
      <c r="D32" s="58">
        <f t="shared" si="10"/>
        <v>41</v>
      </c>
      <c r="E32" s="59">
        <v>1</v>
      </c>
      <c r="F32" s="59">
        <v>2</v>
      </c>
      <c r="G32" s="59">
        <v>3</v>
      </c>
      <c r="H32" s="266">
        <f t="shared" si="11"/>
        <v>15</v>
      </c>
      <c r="I32" s="30">
        <v>58</v>
      </c>
      <c r="J32" s="28">
        <v>7</v>
      </c>
      <c r="K32" s="485">
        <v>7</v>
      </c>
      <c r="L32" s="485">
        <v>4</v>
      </c>
      <c r="M32" s="485">
        <v>1</v>
      </c>
      <c r="N32" s="485">
        <v>6</v>
      </c>
      <c r="O32" s="485">
        <v>6</v>
      </c>
      <c r="P32" s="485">
        <v>3</v>
      </c>
      <c r="Q32" s="485">
        <v>0</v>
      </c>
      <c r="R32" s="485">
        <v>15</v>
      </c>
      <c r="S32" s="53">
        <f t="shared" si="13"/>
        <v>9</v>
      </c>
      <c r="T32" s="8">
        <v>18</v>
      </c>
      <c r="U32" s="8">
        <v>102</v>
      </c>
      <c r="V32" s="5">
        <f t="shared" si="12"/>
        <v>120</v>
      </c>
      <c r="W32" s="69">
        <v>9</v>
      </c>
      <c r="X32" s="70">
        <v>20</v>
      </c>
      <c r="Y32" s="180">
        <v>3</v>
      </c>
      <c r="Z32" s="180">
        <v>5</v>
      </c>
      <c r="AA32" s="180">
        <v>4</v>
      </c>
      <c r="AB32" s="78">
        <f t="shared" si="14"/>
        <v>12</v>
      </c>
      <c r="AC32" s="81">
        <f t="shared" si="15"/>
        <v>41</v>
      </c>
    </row>
    <row r="33" spans="1:35" s="8" customFormat="1" ht="15.75" outlineLevel="1" thickBot="1">
      <c r="A33" s="445">
        <v>12</v>
      </c>
      <c r="B33" s="446">
        <f>C33+I33</f>
        <v>121</v>
      </c>
      <c r="C33" s="462">
        <v>53</v>
      </c>
      <c r="D33" s="463">
        <f t="shared" si="10"/>
        <v>20</v>
      </c>
      <c r="E33" s="464">
        <v>6</v>
      </c>
      <c r="F33" s="464">
        <v>7</v>
      </c>
      <c r="G33" s="464">
        <v>2</v>
      </c>
      <c r="H33" s="464">
        <f t="shared" si="11"/>
        <v>18</v>
      </c>
      <c r="I33" s="449">
        <v>68</v>
      </c>
      <c r="J33" s="28">
        <v>6</v>
      </c>
      <c r="K33" s="485">
        <v>6</v>
      </c>
      <c r="L33" s="485">
        <v>4</v>
      </c>
      <c r="M33" s="485">
        <v>2</v>
      </c>
      <c r="N33" s="485">
        <v>3</v>
      </c>
      <c r="O33" s="485">
        <v>6</v>
      </c>
      <c r="P33" s="485">
        <v>1</v>
      </c>
      <c r="Q33" s="485">
        <v>2</v>
      </c>
      <c r="R33" s="485">
        <v>23</v>
      </c>
      <c r="S33" s="31">
        <f t="shared" si="13"/>
        <v>15</v>
      </c>
      <c r="T33" s="391">
        <v>28</v>
      </c>
      <c r="U33" s="392">
        <v>93</v>
      </c>
      <c r="V33" s="393">
        <f t="shared" si="12"/>
        <v>121</v>
      </c>
      <c r="W33" s="83">
        <v>2</v>
      </c>
      <c r="X33" s="84">
        <v>13</v>
      </c>
      <c r="Y33" s="181">
        <v>3</v>
      </c>
      <c r="Z33" s="181">
        <v>0</v>
      </c>
      <c r="AA33" s="181">
        <v>2</v>
      </c>
      <c r="AB33" s="85">
        <f t="shared" si="14"/>
        <v>5</v>
      </c>
      <c r="AC33" s="86">
        <f t="shared" si="15"/>
        <v>20</v>
      </c>
    </row>
    <row r="34" spans="1:35" s="8" customFormat="1" ht="16.5" thickTop="1" thickBot="1">
      <c r="A34" s="451"/>
      <c r="B34" s="452">
        <f>C34+I34</f>
        <v>2080</v>
      </c>
      <c r="C34" s="465">
        <f t="shared" ref="C34:U34" si="16">SUM(C22:C33)</f>
        <v>901</v>
      </c>
      <c r="D34" s="465">
        <f t="shared" si="16"/>
        <v>431</v>
      </c>
      <c r="E34" s="465">
        <f t="shared" si="16"/>
        <v>58</v>
      </c>
      <c r="F34" s="465">
        <f t="shared" si="16"/>
        <v>102</v>
      </c>
      <c r="G34" s="465">
        <f t="shared" si="16"/>
        <v>32</v>
      </c>
      <c r="H34" s="465">
        <f t="shared" si="16"/>
        <v>278</v>
      </c>
      <c r="I34" s="454">
        <f t="shared" si="16"/>
        <v>1179</v>
      </c>
      <c r="J34" s="455">
        <f t="shared" si="16"/>
        <v>234</v>
      </c>
      <c r="K34" s="455">
        <f t="shared" si="16"/>
        <v>129</v>
      </c>
      <c r="L34" s="455">
        <f t="shared" si="16"/>
        <v>63</v>
      </c>
      <c r="M34" s="455">
        <f t="shared" si="16"/>
        <v>72</v>
      </c>
      <c r="N34" s="456">
        <f>SUM(N22:N33)</f>
        <v>58</v>
      </c>
      <c r="O34" s="456">
        <f>SUM(O22:O33)</f>
        <v>83</v>
      </c>
      <c r="P34" s="456">
        <f>SUM(P22:P33)</f>
        <v>32</v>
      </c>
      <c r="Q34" s="456">
        <f>SUM(Q22:Q33)</f>
        <v>50</v>
      </c>
      <c r="R34" s="456">
        <f>SUM(R22:R33)</f>
        <v>183</v>
      </c>
      <c r="S34" s="457">
        <f t="shared" si="16"/>
        <v>275</v>
      </c>
      <c r="T34" s="8">
        <f t="shared" si="16"/>
        <v>255</v>
      </c>
      <c r="U34" s="8">
        <f t="shared" si="16"/>
        <v>1825</v>
      </c>
      <c r="V34" s="8">
        <f>SUM(V22:V33)</f>
        <v>2080</v>
      </c>
      <c r="W34" s="458">
        <f t="shared" ref="W34:AC34" si="17">SUM(W22:W33)</f>
        <v>92</v>
      </c>
      <c r="X34" s="459">
        <f t="shared" si="17"/>
        <v>227</v>
      </c>
      <c r="Y34" s="459">
        <f t="shared" si="17"/>
        <v>25</v>
      </c>
      <c r="Z34" s="459">
        <f t="shared" si="17"/>
        <v>46</v>
      </c>
      <c r="AA34" s="459">
        <f t="shared" si="17"/>
        <v>41</v>
      </c>
      <c r="AB34" s="460">
        <f t="shared" si="17"/>
        <v>112</v>
      </c>
      <c r="AC34" s="466">
        <f t="shared" si="17"/>
        <v>431</v>
      </c>
      <c r="AD34" s="12"/>
      <c r="AE34" s="12"/>
      <c r="AF34" s="12"/>
      <c r="AG34" s="12"/>
      <c r="AH34" s="12"/>
      <c r="AI34" s="12"/>
    </row>
    <row r="35" spans="1:35" s="12" customFormat="1" ht="15.75" thickBo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1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 s="3" customFormat="1">
      <c r="A36" s="559" t="s">
        <v>56</v>
      </c>
      <c r="B36" s="575" t="s">
        <v>59</v>
      </c>
      <c r="C36" s="576"/>
      <c r="D36" s="576"/>
      <c r="E36" s="576"/>
      <c r="F36" s="576"/>
      <c r="G36" s="576"/>
      <c r="H36" s="576"/>
      <c r="I36" s="576"/>
      <c r="J36" s="576"/>
      <c r="K36" s="576"/>
      <c r="L36" s="576"/>
      <c r="M36" s="576"/>
      <c r="N36" s="577"/>
      <c r="O36" s="577"/>
      <c r="P36" s="577"/>
      <c r="Q36" s="577"/>
      <c r="R36" s="577"/>
      <c r="S36" s="578"/>
      <c r="T36" s="5" t="s">
        <v>72</v>
      </c>
      <c r="U36" s="5"/>
      <c r="V36" s="5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ht="15.75" customHeight="1" thickBot="1">
      <c r="A37" s="560"/>
      <c r="B37" s="579" t="s">
        <v>12</v>
      </c>
      <c r="C37" s="581" t="s">
        <v>20</v>
      </c>
      <c r="D37" s="490"/>
      <c r="E37" s="490"/>
      <c r="F37" s="490"/>
      <c r="G37" s="490"/>
      <c r="H37" s="490"/>
      <c r="I37" s="583" t="s">
        <v>21</v>
      </c>
      <c r="J37" s="490"/>
      <c r="K37" s="490"/>
      <c r="L37" s="490"/>
      <c r="M37" s="490"/>
      <c r="N37" s="490"/>
      <c r="O37" s="490"/>
      <c r="P37" s="490"/>
      <c r="Q37" s="490"/>
      <c r="R37" s="490"/>
      <c r="S37" s="48"/>
      <c r="T37" s="557" t="s">
        <v>77</v>
      </c>
      <c r="U37" s="558"/>
      <c r="V37" s="558"/>
      <c r="W37" s="1" t="s">
        <v>70</v>
      </c>
    </row>
    <row r="38" spans="1:35">
      <c r="A38" s="561"/>
      <c r="B38" s="580"/>
      <c r="C38" s="582"/>
      <c r="D38" s="267" t="s">
        <v>5</v>
      </c>
      <c r="E38" s="50" t="s">
        <v>67</v>
      </c>
      <c r="F38" s="50" t="s">
        <v>68</v>
      </c>
      <c r="G38" s="50" t="s">
        <v>69</v>
      </c>
      <c r="H38" s="230" t="s">
        <v>60</v>
      </c>
      <c r="I38" s="584"/>
      <c r="J38" s="49" t="s">
        <v>15</v>
      </c>
      <c r="K38" s="49" t="s">
        <v>16</v>
      </c>
      <c r="L38" s="49" t="s">
        <v>17</v>
      </c>
      <c r="M38" s="49" t="s">
        <v>18</v>
      </c>
      <c r="N38" s="16" t="s">
        <v>49</v>
      </c>
      <c r="O38" s="16" t="s">
        <v>50</v>
      </c>
      <c r="P38" s="16" t="s">
        <v>51</v>
      </c>
      <c r="Q38" s="16" t="s">
        <v>66</v>
      </c>
      <c r="R38" s="16" t="s">
        <v>48</v>
      </c>
      <c r="S38" s="231" t="s">
        <v>61</v>
      </c>
      <c r="T38" s="492" t="s">
        <v>78</v>
      </c>
      <c r="U38" s="273" t="s">
        <v>73</v>
      </c>
      <c r="V38" s="390" t="s">
        <v>76</v>
      </c>
      <c r="W38" s="71" t="s">
        <v>43</v>
      </c>
      <c r="X38" s="72" t="s">
        <v>44</v>
      </c>
      <c r="Y38" s="177" t="s">
        <v>53</v>
      </c>
      <c r="Z38" s="177" t="s">
        <v>52</v>
      </c>
      <c r="AA38" s="177" t="s">
        <v>54</v>
      </c>
      <c r="AB38" s="75" t="s">
        <v>45</v>
      </c>
      <c r="AC38" s="183" t="s">
        <v>55</v>
      </c>
    </row>
    <row r="39" spans="1:35" outlineLevel="1">
      <c r="A39" s="7">
        <v>1</v>
      </c>
      <c r="B39" s="195">
        <f>B5-B22</f>
        <v>3</v>
      </c>
      <c r="C39" s="196">
        <f t="shared" ref="C39:S50" si="18">C5-C22</f>
        <v>5</v>
      </c>
      <c r="D39" s="197">
        <f t="shared" si="18"/>
        <v>2</v>
      </c>
      <c r="E39" s="197">
        <f t="shared" si="18"/>
        <v>4</v>
      </c>
      <c r="F39" s="197">
        <f t="shared" si="18"/>
        <v>0</v>
      </c>
      <c r="G39" s="197">
        <f t="shared" si="18"/>
        <v>2</v>
      </c>
      <c r="H39" s="198">
        <f t="shared" si="18"/>
        <v>-3</v>
      </c>
      <c r="I39" s="199">
        <f t="shared" si="18"/>
        <v>-2</v>
      </c>
      <c r="J39" s="200">
        <f t="shared" si="18"/>
        <v>-2</v>
      </c>
      <c r="K39" s="200">
        <f t="shared" si="18"/>
        <v>-1</v>
      </c>
      <c r="L39" s="200">
        <f t="shared" si="18"/>
        <v>4</v>
      </c>
      <c r="M39" s="200">
        <f t="shared" si="18"/>
        <v>-2</v>
      </c>
      <c r="N39" s="201">
        <f t="shared" si="18"/>
        <v>-6</v>
      </c>
      <c r="O39" s="201">
        <f t="shared" si="18"/>
        <v>8</v>
      </c>
      <c r="P39" s="201">
        <f t="shared" si="18"/>
        <v>0</v>
      </c>
      <c r="Q39" s="201">
        <f t="shared" si="18"/>
        <v>-8</v>
      </c>
      <c r="R39" s="201">
        <f t="shared" si="18"/>
        <v>3</v>
      </c>
      <c r="S39" s="202">
        <f t="shared" si="18"/>
        <v>2</v>
      </c>
      <c r="T39" s="1">
        <f>T5-T22</f>
        <v>9</v>
      </c>
      <c r="U39" s="1">
        <f>U5-U22</f>
        <v>-6</v>
      </c>
      <c r="V39" s="5">
        <f t="shared" ref="V39:V51" si="19">T39+U39</f>
        <v>3</v>
      </c>
      <c r="W39" s="238">
        <f t="shared" ref="W39:AC51" si="20">W5-W22</f>
        <v>3</v>
      </c>
      <c r="X39" s="239">
        <f t="shared" si="20"/>
        <v>7</v>
      </c>
      <c r="Y39" s="257">
        <f t="shared" si="20"/>
        <v>-1</v>
      </c>
      <c r="Z39" s="257">
        <f t="shared" si="20"/>
        <v>-7</v>
      </c>
      <c r="AA39" s="257">
        <f t="shared" si="20"/>
        <v>0</v>
      </c>
      <c r="AB39" s="240">
        <f t="shared" si="20"/>
        <v>-8</v>
      </c>
      <c r="AC39" s="241">
        <f t="shared" si="20"/>
        <v>2</v>
      </c>
    </row>
    <row r="40" spans="1:35" outlineLevel="1">
      <c r="A40" s="7">
        <v>2</v>
      </c>
      <c r="B40" s="195">
        <f t="shared" ref="B40:U51" si="21">B6-B23</f>
        <v>-14</v>
      </c>
      <c r="C40" s="196">
        <f t="shared" si="21"/>
        <v>-2</v>
      </c>
      <c r="D40" s="203">
        <f t="shared" si="21"/>
        <v>3</v>
      </c>
      <c r="E40" s="203">
        <f t="shared" si="18"/>
        <v>-3</v>
      </c>
      <c r="F40" s="203">
        <f t="shared" si="18"/>
        <v>-2</v>
      </c>
      <c r="G40" s="203">
        <f t="shared" si="18"/>
        <v>4</v>
      </c>
      <c r="H40" s="204">
        <f t="shared" si="21"/>
        <v>-4</v>
      </c>
      <c r="I40" s="205">
        <f t="shared" si="21"/>
        <v>-12</v>
      </c>
      <c r="J40" s="206">
        <f t="shared" si="21"/>
        <v>-4</v>
      </c>
      <c r="K40" s="206">
        <f t="shared" si="21"/>
        <v>-5</v>
      </c>
      <c r="L40" s="206">
        <f t="shared" si="21"/>
        <v>1</v>
      </c>
      <c r="M40" s="206">
        <f t="shared" si="21"/>
        <v>-8</v>
      </c>
      <c r="N40" s="207">
        <f t="shared" si="21"/>
        <v>0</v>
      </c>
      <c r="O40" s="207">
        <f t="shared" si="21"/>
        <v>-2</v>
      </c>
      <c r="P40" s="207">
        <f t="shared" si="21"/>
        <v>4</v>
      </c>
      <c r="Q40" s="207">
        <f t="shared" si="18"/>
        <v>0</v>
      </c>
      <c r="R40" s="207">
        <f t="shared" si="21"/>
        <v>10</v>
      </c>
      <c r="S40" s="208">
        <f t="shared" si="21"/>
        <v>-8</v>
      </c>
      <c r="T40" s="1">
        <f t="shared" si="21"/>
        <v>12</v>
      </c>
      <c r="U40" s="1">
        <f t="shared" si="21"/>
        <v>-26</v>
      </c>
      <c r="V40" s="5">
        <f t="shared" si="19"/>
        <v>-14</v>
      </c>
      <c r="W40" s="242">
        <f t="shared" si="20"/>
        <v>-9</v>
      </c>
      <c r="X40" s="243">
        <f t="shared" si="20"/>
        <v>3</v>
      </c>
      <c r="Y40" s="258">
        <f t="shared" si="20"/>
        <v>0</v>
      </c>
      <c r="Z40" s="258">
        <f t="shared" si="20"/>
        <v>9</v>
      </c>
      <c r="AA40" s="258">
        <f t="shared" si="20"/>
        <v>0</v>
      </c>
      <c r="AB40" s="244">
        <f t="shared" si="20"/>
        <v>9</v>
      </c>
      <c r="AC40" s="245">
        <f t="shared" si="20"/>
        <v>3</v>
      </c>
    </row>
    <row r="41" spans="1:35" outlineLevel="1">
      <c r="A41" s="7">
        <v>3</v>
      </c>
      <c r="B41" s="195">
        <f t="shared" si="21"/>
        <v>-230</v>
      </c>
      <c r="C41" s="196">
        <f t="shared" si="21"/>
        <v>-93</v>
      </c>
      <c r="D41" s="203">
        <f t="shared" si="21"/>
        <v>-26</v>
      </c>
      <c r="E41" s="203">
        <f t="shared" si="18"/>
        <v>-10</v>
      </c>
      <c r="F41" s="203">
        <f t="shared" si="18"/>
        <v>-14</v>
      </c>
      <c r="G41" s="203">
        <f t="shared" si="18"/>
        <v>-3</v>
      </c>
      <c r="H41" s="204">
        <f t="shared" si="21"/>
        <v>-40</v>
      </c>
      <c r="I41" s="205">
        <f t="shared" si="21"/>
        <v>-137</v>
      </c>
      <c r="J41" s="206">
        <f t="shared" si="21"/>
        <v>-55</v>
      </c>
      <c r="K41" s="206">
        <f t="shared" si="21"/>
        <v>-36</v>
      </c>
      <c r="L41" s="206">
        <f t="shared" si="21"/>
        <v>-4</v>
      </c>
      <c r="M41" s="206">
        <f t="shared" si="21"/>
        <v>-17</v>
      </c>
      <c r="N41" s="207">
        <f t="shared" si="21"/>
        <v>1</v>
      </c>
      <c r="O41" s="207">
        <f t="shared" si="21"/>
        <v>-13</v>
      </c>
      <c r="P41" s="207">
        <f t="shared" si="21"/>
        <v>0</v>
      </c>
      <c r="Q41" s="207">
        <f t="shared" si="18"/>
        <v>-5</v>
      </c>
      <c r="R41" s="207">
        <f t="shared" si="21"/>
        <v>-3</v>
      </c>
      <c r="S41" s="208">
        <f t="shared" si="21"/>
        <v>-5</v>
      </c>
      <c r="T41" s="1">
        <f t="shared" si="21"/>
        <v>-14</v>
      </c>
      <c r="U41" s="1">
        <f t="shared" si="21"/>
        <v>-216</v>
      </c>
      <c r="V41" s="5">
        <f t="shared" si="19"/>
        <v>-230</v>
      </c>
      <c r="W41" s="242">
        <f t="shared" si="20"/>
        <v>-11</v>
      </c>
      <c r="X41" s="243">
        <f t="shared" si="20"/>
        <v>-5</v>
      </c>
      <c r="Y41" s="258">
        <f t="shared" si="20"/>
        <v>0</v>
      </c>
      <c r="Z41" s="258">
        <f t="shared" si="20"/>
        <v>-7</v>
      </c>
      <c r="AA41" s="258">
        <f t="shared" si="20"/>
        <v>-3</v>
      </c>
      <c r="AB41" s="244">
        <f t="shared" si="20"/>
        <v>-10</v>
      </c>
      <c r="AC41" s="245">
        <f t="shared" si="20"/>
        <v>-26</v>
      </c>
    </row>
    <row r="42" spans="1:35" outlineLevel="1">
      <c r="A42" s="7">
        <v>4</v>
      </c>
      <c r="B42" s="195">
        <f t="shared" si="21"/>
        <v>151</v>
      </c>
      <c r="C42" s="196">
        <f t="shared" si="21"/>
        <v>14</v>
      </c>
      <c r="D42" s="203">
        <f t="shared" si="21"/>
        <v>7</v>
      </c>
      <c r="E42" s="203">
        <f t="shared" si="18"/>
        <v>-3</v>
      </c>
      <c r="F42" s="203">
        <f t="shared" si="18"/>
        <v>0</v>
      </c>
      <c r="G42" s="203">
        <f t="shared" si="18"/>
        <v>-2</v>
      </c>
      <c r="H42" s="204">
        <f t="shared" si="21"/>
        <v>12</v>
      </c>
      <c r="I42" s="205">
        <f t="shared" si="21"/>
        <v>137</v>
      </c>
      <c r="J42" s="206">
        <f t="shared" si="21"/>
        <v>17</v>
      </c>
      <c r="K42" s="206">
        <f t="shared" si="21"/>
        <v>9</v>
      </c>
      <c r="L42" s="206">
        <f t="shared" si="21"/>
        <v>3</v>
      </c>
      <c r="M42" s="206">
        <f t="shared" si="21"/>
        <v>22</v>
      </c>
      <c r="N42" s="207">
        <f t="shared" si="21"/>
        <v>-2</v>
      </c>
      <c r="O42" s="207">
        <f t="shared" si="21"/>
        <v>12</v>
      </c>
      <c r="P42" s="207">
        <f t="shared" si="21"/>
        <v>2</v>
      </c>
      <c r="Q42" s="207">
        <f t="shared" si="18"/>
        <v>13</v>
      </c>
      <c r="R42" s="207">
        <f t="shared" si="21"/>
        <v>14</v>
      </c>
      <c r="S42" s="208">
        <f t="shared" si="21"/>
        <v>47</v>
      </c>
      <c r="T42" s="1">
        <f t="shared" si="21"/>
        <v>7</v>
      </c>
      <c r="U42" s="1">
        <f t="shared" si="21"/>
        <v>144</v>
      </c>
      <c r="V42" s="5">
        <f t="shared" si="19"/>
        <v>151</v>
      </c>
      <c r="W42" s="242">
        <f t="shared" si="20"/>
        <v>8</v>
      </c>
      <c r="X42" s="243">
        <f t="shared" si="20"/>
        <v>-4</v>
      </c>
      <c r="Y42" s="258">
        <f t="shared" si="20"/>
        <v>0</v>
      </c>
      <c r="Z42" s="258">
        <f t="shared" si="20"/>
        <v>1</v>
      </c>
      <c r="AA42" s="258">
        <f t="shared" si="20"/>
        <v>2</v>
      </c>
      <c r="AB42" s="244">
        <f t="shared" si="20"/>
        <v>3</v>
      </c>
      <c r="AC42" s="245">
        <f t="shared" si="20"/>
        <v>7</v>
      </c>
    </row>
    <row r="43" spans="1:35" outlineLevel="1">
      <c r="A43" s="7">
        <v>5</v>
      </c>
      <c r="B43" s="195">
        <f t="shared" si="21"/>
        <v>61</v>
      </c>
      <c r="C43" s="196">
        <f t="shared" si="21"/>
        <v>-12</v>
      </c>
      <c r="D43" s="203">
        <f t="shared" si="21"/>
        <v>-1</v>
      </c>
      <c r="E43" s="203">
        <f t="shared" si="18"/>
        <v>2</v>
      </c>
      <c r="F43" s="203">
        <f t="shared" si="18"/>
        <v>3</v>
      </c>
      <c r="G43" s="203">
        <f t="shared" si="18"/>
        <v>0</v>
      </c>
      <c r="H43" s="204">
        <f t="shared" si="21"/>
        <v>-16</v>
      </c>
      <c r="I43" s="205">
        <f t="shared" si="21"/>
        <v>73</v>
      </c>
      <c r="J43" s="209">
        <f t="shared" si="21"/>
        <v>-1</v>
      </c>
      <c r="K43" s="209">
        <f t="shared" si="21"/>
        <v>3</v>
      </c>
      <c r="L43" s="209">
        <f t="shared" si="21"/>
        <v>-2</v>
      </c>
      <c r="M43" s="209">
        <f t="shared" si="21"/>
        <v>6</v>
      </c>
      <c r="N43" s="210">
        <f t="shared" si="21"/>
        <v>5</v>
      </c>
      <c r="O43" s="210">
        <f t="shared" si="21"/>
        <v>5</v>
      </c>
      <c r="P43" s="210">
        <f t="shared" si="21"/>
        <v>-1</v>
      </c>
      <c r="Q43" s="210">
        <f t="shared" si="18"/>
        <v>1</v>
      </c>
      <c r="R43" s="210">
        <f t="shared" si="21"/>
        <v>38</v>
      </c>
      <c r="S43" s="211">
        <f t="shared" si="21"/>
        <v>19</v>
      </c>
      <c r="T43" s="1">
        <f t="shared" si="21"/>
        <v>52</v>
      </c>
      <c r="U43" s="1">
        <f t="shared" si="21"/>
        <v>9</v>
      </c>
      <c r="V43" s="5">
        <f t="shared" si="19"/>
        <v>61</v>
      </c>
      <c r="W43" s="246">
        <f t="shared" si="20"/>
        <v>-1</v>
      </c>
      <c r="X43" s="247">
        <f t="shared" si="20"/>
        <v>-1</v>
      </c>
      <c r="Y43" s="259">
        <f t="shared" si="20"/>
        <v>1</v>
      </c>
      <c r="Z43" s="259">
        <f t="shared" si="20"/>
        <v>0</v>
      </c>
      <c r="AA43" s="259">
        <f t="shared" si="20"/>
        <v>0</v>
      </c>
      <c r="AB43" s="248">
        <f t="shared" si="20"/>
        <v>1</v>
      </c>
      <c r="AC43" s="245">
        <f t="shared" si="20"/>
        <v>-1</v>
      </c>
    </row>
    <row r="44" spans="1:35" outlineLevel="1">
      <c r="A44" s="7">
        <v>6</v>
      </c>
      <c r="B44" s="195">
        <f t="shared" si="21"/>
        <v>-17</v>
      </c>
      <c r="C44" s="196">
        <f t="shared" si="21"/>
        <v>-20</v>
      </c>
      <c r="D44" s="203">
        <f t="shared" si="21"/>
        <v>-12</v>
      </c>
      <c r="E44" s="203">
        <f t="shared" si="18"/>
        <v>2</v>
      </c>
      <c r="F44" s="203">
        <f t="shared" si="18"/>
        <v>-9</v>
      </c>
      <c r="G44" s="203">
        <f t="shared" si="18"/>
        <v>1</v>
      </c>
      <c r="H44" s="204">
        <f t="shared" si="21"/>
        <v>-2</v>
      </c>
      <c r="I44" s="205">
        <f t="shared" si="21"/>
        <v>3</v>
      </c>
      <c r="J44" s="209">
        <f t="shared" si="21"/>
        <v>0</v>
      </c>
      <c r="K44" s="209">
        <f t="shared" si="21"/>
        <v>1</v>
      </c>
      <c r="L44" s="209">
        <f t="shared" si="21"/>
        <v>5</v>
      </c>
      <c r="M44" s="209">
        <f t="shared" si="21"/>
        <v>-4</v>
      </c>
      <c r="N44" s="210">
        <f t="shared" si="21"/>
        <v>3</v>
      </c>
      <c r="O44" s="210">
        <f t="shared" si="21"/>
        <v>-2</v>
      </c>
      <c r="P44" s="210">
        <f t="shared" si="21"/>
        <v>-6</v>
      </c>
      <c r="Q44" s="210">
        <f t="shared" si="18"/>
        <v>-1</v>
      </c>
      <c r="R44" s="210">
        <f t="shared" si="21"/>
        <v>6</v>
      </c>
      <c r="S44" s="211">
        <f t="shared" si="21"/>
        <v>1</v>
      </c>
      <c r="T44" s="1">
        <f t="shared" si="21"/>
        <v>-8</v>
      </c>
      <c r="U44" s="1">
        <f t="shared" si="21"/>
        <v>-9</v>
      </c>
      <c r="V44" s="5">
        <f t="shared" si="19"/>
        <v>-17</v>
      </c>
      <c r="W44" s="246">
        <f t="shared" si="20"/>
        <v>-9</v>
      </c>
      <c r="X44" s="247">
        <f t="shared" si="20"/>
        <v>4</v>
      </c>
      <c r="Y44" s="259">
        <f t="shared" si="20"/>
        <v>-1</v>
      </c>
      <c r="Z44" s="259">
        <f t="shared" si="20"/>
        <v>-3</v>
      </c>
      <c r="AA44" s="259">
        <f t="shared" si="20"/>
        <v>-3</v>
      </c>
      <c r="AB44" s="248">
        <f t="shared" si="20"/>
        <v>-7</v>
      </c>
      <c r="AC44" s="245">
        <f t="shared" si="20"/>
        <v>-12</v>
      </c>
    </row>
    <row r="45" spans="1:35" outlineLevel="1">
      <c r="A45" s="7">
        <v>7</v>
      </c>
      <c r="B45" s="195">
        <f t="shared" si="21"/>
        <v>59</v>
      </c>
      <c r="C45" s="196">
        <f t="shared" si="21"/>
        <v>8</v>
      </c>
      <c r="D45" s="203">
        <f t="shared" si="21"/>
        <v>5</v>
      </c>
      <c r="E45" s="203">
        <f t="shared" si="18"/>
        <v>1</v>
      </c>
      <c r="F45" s="203">
        <f t="shared" si="18"/>
        <v>2</v>
      </c>
      <c r="G45" s="203">
        <f t="shared" si="18"/>
        <v>0</v>
      </c>
      <c r="H45" s="204">
        <f t="shared" si="21"/>
        <v>0</v>
      </c>
      <c r="I45" s="205">
        <f t="shared" si="21"/>
        <v>51</v>
      </c>
      <c r="J45" s="209">
        <f t="shared" si="21"/>
        <v>1</v>
      </c>
      <c r="K45" s="209">
        <f t="shared" si="21"/>
        <v>9</v>
      </c>
      <c r="L45" s="209">
        <f t="shared" si="21"/>
        <v>0</v>
      </c>
      <c r="M45" s="209">
        <f t="shared" si="21"/>
        <v>1</v>
      </c>
      <c r="N45" s="210">
        <f t="shared" si="21"/>
        <v>0</v>
      </c>
      <c r="O45" s="210">
        <f t="shared" si="21"/>
        <v>0</v>
      </c>
      <c r="P45" s="210">
        <f t="shared" si="21"/>
        <v>-1</v>
      </c>
      <c r="Q45" s="210">
        <f t="shared" si="18"/>
        <v>-1</v>
      </c>
      <c r="R45" s="210">
        <f t="shared" si="21"/>
        <v>38</v>
      </c>
      <c r="S45" s="211">
        <f t="shared" si="21"/>
        <v>4</v>
      </c>
      <c r="T45" s="1">
        <f t="shared" si="21"/>
        <v>32</v>
      </c>
      <c r="U45" s="1">
        <f t="shared" si="21"/>
        <v>27</v>
      </c>
      <c r="V45" s="5">
        <f t="shared" si="19"/>
        <v>59</v>
      </c>
      <c r="W45" s="246">
        <f t="shared" si="20"/>
        <v>7</v>
      </c>
      <c r="X45" s="247">
        <f t="shared" si="20"/>
        <v>-1</v>
      </c>
      <c r="Y45" s="259">
        <f t="shared" si="20"/>
        <v>-4</v>
      </c>
      <c r="Z45" s="259">
        <f t="shared" si="20"/>
        <v>2</v>
      </c>
      <c r="AA45" s="259">
        <f t="shared" si="20"/>
        <v>1</v>
      </c>
      <c r="AB45" s="248">
        <f t="shared" si="20"/>
        <v>-1</v>
      </c>
      <c r="AC45" s="245">
        <f t="shared" si="20"/>
        <v>5</v>
      </c>
    </row>
    <row r="46" spans="1:35" outlineLevel="1">
      <c r="A46" s="7">
        <v>8</v>
      </c>
      <c r="B46" s="195">
        <f t="shared" si="21"/>
        <v>-3</v>
      </c>
      <c r="C46" s="196">
        <f t="shared" si="21"/>
        <v>1</v>
      </c>
      <c r="D46" s="203">
        <f t="shared" si="21"/>
        <v>3</v>
      </c>
      <c r="E46" s="203">
        <f t="shared" si="18"/>
        <v>-1</v>
      </c>
      <c r="F46" s="203">
        <f t="shared" si="18"/>
        <v>-4</v>
      </c>
      <c r="G46" s="203">
        <f t="shared" si="18"/>
        <v>2</v>
      </c>
      <c r="H46" s="204">
        <f t="shared" si="21"/>
        <v>1</v>
      </c>
      <c r="I46" s="205">
        <f t="shared" si="21"/>
        <v>-4</v>
      </c>
      <c r="J46" s="209">
        <f t="shared" si="21"/>
        <v>-2</v>
      </c>
      <c r="K46" s="209">
        <f t="shared" si="21"/>
        <v>13</v>
      </c>
      <c r="L46" s="209">
        <f t="shared" si="21"/>
        <v>0</v>
      </c>
      <c r="M46" s="209">
        <f t="shared" si="21"/>
        <v>-3</v>
      </c>
      <c r="N46" s="210">
        <f t="shared" si="21"/>
        <v>-2</v>
      </c>
      <c r="O46" s="210">
        <f t="shared" si="21"/>
        <v>-1</v>
      </c>
      <c r="P46" s="210">
        <f t="shared" si="21"/>
        <v>-3</v>
      </c>
      <c r="Q46" s="210">
        <f t="shared" si="18"/>
        <v>4</v>
      </c>
      <c r="R46" s="210">
        <f t="shared" si="21"/>
        <v>-5</v>
      </c>
      <c r="S46" s="211">
        <f t="shared" si="21"/>
        <v>-5</v>
      </c>
      <c r="T46" s="1">
        <f t="shared" si="21"/>
        <v>5</v>
      </c>
      <c r="U46" s="1">
        <f t="shared" si="21"/>
        <v>-8</v>
      </c>
      <c r="V46" s="5">
        <f t="shared" si="19"/>
        <v>-3</v>
      </c>
      <c r="W46" s="246">
        <f t="shared" si="20"/>
        <v>-3</v>
      </c>
      <c r="X46" s="247">
        <f t="shared" si="20"/>
        <v>5</v>
      </c>
      <c r="Y46" s="259">
        <f t="shared" si="20"/>
        <v>0</v>
      </c>
      <c r="Z46" s="259">
        <f t="shared" si="20"/>
        <v>3</v>
      </c>
      <c r="AA46" s="259">
        <f t="shared" si="20"/>
        <v>-2</v>
      </c>
      <c r="AB46" s="248">
        <f t="shared" si="20"/>
        <v>1</v>
      </c>
      <c r="AC46" s="245">
        <f t="shared" si="20"/>
        <v>3</v>
      </c>
    </row>
    <row r="47" spans="1:35" outlineLevel="1">
      <c r="A47" s="7">
        <v>9</v>
      </c>
      <c r="B47" s="195">
        <f t="shared" si="21"/>
        <v>-5</v>
      </c>
      <c r="C47" s="196">
        <f t="shared" si="21"/>
        <v>-15</v>
      </c>
      <c r="D47" s="203">
        <f t="shared" si="21"/>
        <v>-13</v>
      </c>
      <c r="E47" s="203">
        <f t="shared" si="18"/>
        <v>3</v>
      </c>
      <c r="F47" s="203">
        <f t="shared" si="18"/>
        <v>2</v>
      </c>
      <c r="G47" s="203">
        <f t="shared" si="18"/>
        <v>-2</v>
      </c>
      <c r="H47" s="204">
        <f t="shared" si="21"/>
        <v>-5</v>
      </c>
      <c r="I47" s="205">
        <f t="shared" si="21"/>
        <v>10</v>
      </c>
      <c r="J47" s="209">
        <f t="shared" si="21"/>
        <v>-7</v>
      </c>
      <c r="K47" s="209">
        <f t="shared" si="21"/>
        <v>0</v>
      </c>
      <c r="L47" s="209">
        <f t="shared" si="21"/>
        <v>1</v>
      </c>
      <c r="M47" s="209">
        <f t="shared" si="21"/>
        <v>-1</v>
      </c>
      <c r="N47" s="210">
        <f t="shared" si="21"/>
        <v>2</v>
      </c>
      <c r="O47" s="210">
        <f t="shared" si="21"/>
        <v>-2</v>
      </c>
      <c r="P47" s="210">
        <f t="shared" si="21"/>
        <v>2</v>
      </c>
      <c r="Q47" s="210">
        <f t="shared" si="18"/>
        <v>-2</v>
      </c>
      <c r="R47" s="210">
        <f t="shared" si="21"/>
        <v>10</v>
      </c>
      <c r="S47" s="211">
        <f t="shared" si="21"/>
        <v>7</v>
      </c>
      <c r="T47" s="1">
        <f t="shared" si="21"/>
        <v>8</v>
      </c>
      <c r="U47" s="1">
        <f t="shared" si="21"/>
        <v>-13</v>
      </c>
      <c r="V47" s="5">
        <f t="shared" si="19"/>
        <v>-5</v>
      </c>
      <c r="W47" s="246">
        <f t="shared" si="20"/>
        <v>-5</v>
      </c>
      <c r="X47" s="247">
        <f t="shared" si="20"/>
        <v>-4</v>
      </c>
      <c r="Y47" s="259">
        <f t="shared" si="20"/>
        <v>0</v>
      </c>
      <c r="Z47" s="259">
        <f t="shared" si="20"/>
        <v>-3</v>
      </c>
      <c r="AA47" s="259">
        <f t="shared" si="20"/>
        <v>-1</v>
      </c>
      <c r="AB47" s="248">
        <f t="shared" si="20"/>
        <v>-4</v>
      </c>
      <c r="AC47" s="245">
        <f t="shared" si="20"/>
        <v>-13</v>
      </c>
    </row>
    <row r="48" spans="1:35" outlineLevel="1">
      <c r="A48" s="7">
        <v>10</v>
      </c>
      <c r="B48" s="195">
        <f t="shared" si="21"/>
        <v>0</v>
      </c>
      <c r="C48" s="196">
        <f t="shared" si="21"/>
        <v>-4</v>
      </c>
      <c r="D48" s="203">
        <f t="shared" si="21"/>
        <v>-1</v>
      </c>
      <c r="E48" s="203">
        <f t="shared" si="18"/>
        <v>1</v>
      </c>
      <c r="F48" s="203">
        <f t="shared" si="18"/>
        <v>-5</v>
      </c>
      <c r="G48" s="203">
        <f t="shared" si="18"/>
        <v>-2</v>
      </c>
      <c r="H48" s="204">
        <f t="shared" si="21"/>
        <v>3</v>
      </c>
      <c r="I48" s="205">
        <f t="shared" si="21"/>
        <v>4</v>
      </c>
      <c r="J48" s="206">
        <f t="shared" si="21"/>
        <v>6</v>
      </c>
      <c r="K48" s="206">
        <f t="shared" si="21"/>
        <v>-1</v>
      </c>
      <c r="L48" s="206">
        <f t="shared" si="21"/>
        <v>-5</v>
      </c>
      <c r="M48" s="206">
        <f t="shared" si="21"/>
        <v>2</v>
      </c>
      <c r="N48" s="207">
        <f t="shared" si="21"/>
        <v>-1</v>
      </c>
      <c r="O48" s="207">
        <f t="shared" si="21"/>
        <v>3</v>
      </c>
      <c r="P48" s="207">
        <f t="shared" si="21"/>
        <v>-5</v>
      </c>
      <c r="Q48" s="207">
        <f t="shared" si="18"/>
        <v>2</v>
      </c>
      <c r="R48" s="207">
        <f t="shared" si="21"/>
        <v>-8</v>
      </c>
      <c r="S48" s="208">
        <f t="shared" si="21"/>
        <v>11</v>
      </c>
      <c r="T48" s="1">
        <f t="shared" si="21"/>
        <v>-7</v>
      </c>
      <c r="U48" s="1">
        <f t="shared" si="21"/>
        <v>7</v>
      </c>
      <c r="V48" s="5">
        <f t="shared" si="19"/>
        <v>0</v>
      </c>
      <c r="W48" s="246">
        <f t="shared" si="20"/>
        <v>-2</v>
      </c>
      <c r="X48" s="247">
        <f t="shared" si="20"/>
        <v>4</v>
      </c>
      <c r="Y48" s="259">
        <f t="shared" si="20"/>
        <v>-1</v>
      </c>
      <c r="Z48" s="259">
        <f t="shared" si="20"/>
        <v>-1</v>
      </c>
      <c r="AA48" s="259">
        <f t="shared" si="20"/>
        <v>-1</v>
      </c>
      <c r="AB48" s="248">
        <f t="shared" si="20"/>
        <v>-3</v>
      </c>
      <c r="AC48" s="245">
        <f t="shared" si="20"/>
        <v>-1</v>
      </c>
    </row>
    <row r="49" spans="1:29" outlineLevel="1">
      <c r="A49" s="7">
        <v>11</v>
      </c>
      <c r="B49" s="195">
        <f t="shared" si="21"/>
        <v>2</v>
      </c>
      <c r="C49" s="196">
        <f t="shared" si="21"/>
        <v>-13</v>
      </c>
      <c r="D49" s="203">
        <f t="shared" si="21"/>
        <v>-15</v>
      </c>
      <c r="E49" s="203">
        <f t="shared" si="18"/>
        <v>2</v>
      </c>
      <c r="F49" s="203">
        <f t="shared" si="18"/>
        <v>4</v>
      </c>
      <c r="G49" s="203">
        <f t="shared" si="18"/>
        <v>-2</v>
      </c>
      <c r="H49" s="204">
        <f t="shared" si="21"/>
        <v>-2</v>
      </c>
      <c r="I49" s="205">
        <f t="shared" si="21"/>
        <v>15</v>
      </c>
      <c r="J49" s="212">
        <f t="shared" si="21"/>
        <v>11</v>
      </c>
      <c r="K49" s="212">
        <f t="shared" si="21"/>
        <v>-2</v>
      </c>
      <c r="L49" s="212">
        <f t="shared" si="21"/>
        <v>-2</v>
      </c>
      <c r="M49" s="212">
        <f t="shared" si="21"/>
        <v>2</v>
      </c>
      <c r="N49" s="213">
        <f t="shared" si="21"/>
        <v>-4</v>
      </c>
      <c r="O49" s="213">
        <f t="shared" si="21"/>
        <v>5</v>
      </c>
      <c r="P49" s="213">
        <f t="shared" si="21"/>
        <v>-1</v>
      </c>
      <c r="Q49" s="213">
        <f t="shared" si="18"/>
        <v>1</v>
      </c>
      <c r="R49" s="213">
        <f t="shared" si="21"/>
        <v>-7</v>
      </c>
      <c r="S49" s="214">
        <f t="shared" si="21"/>
        <v>12</v>
      </c>
      <c r="T49" s="1">
        <f t="shared" si="21"/>
        <v>-3</v>
      </c>
      <c r="U49" s="1">
        <f t="shared" si="21"/>
        <v>5</v>
      </c>
      <c r="V49" s="5">
        <f t="shared" si="19"/>
        <v>2</v>
      </c>
      <c r="W49" s="246">
        <f t="shared" si="20"/>
        <v>-5</v>
      </c>
      <c r="X49" s="247">
        <f t="shared" si="20"/>
        <v>-6</v>
      </c>
      <c r="Y49" s="259">
        <f t="shared" si="20"/>
        <v>-2</v>
      </c>
      <c r="Z49" s="259">
        <f t="shared" si="20"/>
        <v>1</v>
      </c>
      <c r="AA49" s="259">
        <f t="shared" si="20"/>
        <v>-3</v>
      </c>
      <c r="AB49" s="248">
        <f t="shared" si="20"/>
        <v>-4</v>
      </c>
      <c r="AC49" s="245">
        <f t="shared" si="20"/>
        <v>-15</v>
      </c>
    </row>
    <row r="50" spans="1:29" ht="15.75" outlineLevel="1" thickBot="1">
      <c r="A50" s="489">
        <v>12</v>
      </c>
      <c r="B50" s="215">
        <f t="shared" si="21"/>
        <v>19</v>
      </c>
      <c r="C50" s="216">
        <f t="shared" si="21"/>
        <v>19</v>
      </c>
      <c r="D50" s="217">
        <f t="shared" si="21"/>
        <v>23</v>
      </c>
      <c r="E50" s="217">
        <f t="shared" si="18"/>
        <v>-6</v>
      </c>
      <c r="F50" s="217">
        <f t="shared" si="18"/>
        <v>2</v>
      </c>
      <c r="G50" s="217">
        <f t="shared" si="18"/>
        <v>-2</v>
      </c>
      <c r="H50" s="218">
        <f t="shared" si="21"/>
        <v>2</v>
      </c>
      <c r="I50" s="219">
        <f t="shared" si="21"/>
        <v>0</v>
      </c>
      <c r="J50" s="220">
        <f t="shared" si="21"/>
        <v>15</v>
      </c>
      <c r="K50" s="220">
        <f t="shared" si="21"/>
        <v>-3</v>
      </c>
      <c r="L50" s="220">
        <f t="shared" si="21"/>
        <v>-1</v>
      </c>
      <c r="M50" s="220">
        <f t="shared" si="21"/>
        <v>4</v>
      </c>
      <c r="N50" s="221">
        <f t="shared" si="21"/>
        <v>0</v>
      </c>
      <c r="O50" s="221">
        <f t="shared" si="21"/>
        <v>-2</v>
      </c>
      <c r="P50" s="221">
        <f t="shared" si="21"/>
        <v>-1</v>
      </c>
      <c r="Q50" s="221">
        <f t="shared" si="18"/>
        <v>1</v>
      </c>
      <c r="R50" s="221">
        <f t="shared" si="21"/>
        <v>-16</v>
      </c>
      <c r="S50" s="222">
        <f t="shared" si="21"/>
        <v>3</v>
      </c>
      <c r="T50" s="394">
        <f t="shared" si="21"/>
        <v>-9</v>
      </c>
      <c r="U50" s="395">
        <f t="shared" si="21"/>
        <v>28</v>
      </c>
      <c r="V50" s="393">
        <f t="shared" si="19"/>
        <v>19</v>
      </c>
      <c r="W50" s="249">
        <f t="shared" si="20"/>
        <v>4</v>
      </c>
      <c r="X50" s="250">
        <f t="shared" si="20"/>
        <v>15</v>
      </c>
      <c r="Y50" s="260">
        <f t="shared" si="20"/>
        <v>-2</v>
      </c>
      <c r="Z50" s="260">
        <f t="shared" si="20"/>
        <v>8</v>
      </c>
      <c r="AA50" s="260">
        <f t="shared" si="20"/>
        <v>-2</v>
      </c>
      <c r="AB50" s="251">
        <f t="shared" si="20"/>
        <v>4</v>
      </c>
      <c r="AC50" s="252">
        <f t="shared" si="20"/>
        <v>23</v>
      </c>
    </row>
    <row r="51" spans="1:29" ht="16.5" thickTop="1" thickBot="1">
      <c r="A51" s="223"/>
      <c r="B51" s="224">
        <f>C51+I51</f>
        <v>26</v>
      </c>
      <c r="C51" s="225">
        <f t="shared" ref="C51:S51" si="22">SUM(C39:C50)</f>
        <v>-112</v>
      </c>
      <c r="D51" s="225">
        <f t="shared" si="22"/>
        <v>-25</v>
      </c>
      <c r="E51" s="225">
        <f>SUM(E39:E50)</f>
        <v>-8</v>
      </c>
      <c r="F51" s="225">
        <f>SUM(F39:F50)</f>
        <v>-21</v>
      </c>
      <c r="G51" s="225">
        <f>SUM(G39:G50)</f>
        <v>-4</v>
      </c>
      <c r="H51" s="225">
        <f t="shared" si="22"/>
        <v>-54</v>
      </c>
      <c r="I51" s="226">
        <f t="shared" si="22"/>
        <v>138</v>
      </c>
      <c r="J51" s="227">
        <f t="shared" si="22"/>
        <v>-21</v>
      </c>
      <c r="K51" s="227">
        <f t="shared" si="22"/>
        <v>-13</v>
      </c>
      <c r="L51" s="227">
        <f t="shared" si="22"/>
        <v>0</v>
      </c>
      <c r="M51" s="227">
        <f t="shared" si="22"/>
        <v>2</v>
      </c>
      <c r="N51" s="228">
        <f t="shared" si="22"/>
        <v>-4</v>
      </c>
      <c r="O51" s="228">
        <f t="shared" si="22"/>
        <v>11</v>
      </c>
      <c r="P51" s="228">
        <f t="shared" si="22"/>
        <v>-10</v>
      </c>
      <c r="Q51" s="228">
        <f t="shared" si="22"/>
        <v>5</v>
      </c>
      <c r="R51" s="228">
        <f t="shared" si="22"/>
        <v>80</v>
      </c>
      <c r="S51" s="229">
        <f t="shared" si="22"/>
        <v>88</v>
      </c>
      <c r="T51" s="396">
        <f>T17-T34</f>
        <v>84</v>
      </c>
      <c r="U51" s="397">
        <f t="shared" si="21"/>
        <v>-58</v>
      </c>
      <c r="V51" s="398">
        <f t="shared" si="19"/>
        <v>26</v>
      </c>
      <c r="W51" s="253">
        <f t="shared" si="20"/>
        <v>-23</v>
      </c>
      <c r="X51" s="254">
        <f t="shared" si="20"/>
        <v>17</v>
      </c>
      <c r="Y51" s="254">
        <f t="shared" si="20"/>
        <v>-10</v>
      </c>
      <c r="Z51" s="254">
        <f t="shared" si="20"/>
        <v>3</v>
      </c>
      <c r="AA51" s="254">
        <f t="shared" si="20"/>
        <v>-12</v>
      </c>
      <c r="AB51" s="255">
        <f t="shared" si="20"/>
        <v>-19</v>
      </c>
      <c r="AC51" s="256">
        <f t="shared" si="20"/>
        <v>-25</v>
      </c>
    </row>
    <row r="52" spans="1:29">
      <c r="S52" s="2" t="s">
        <v>75</v>
      </c>
    </row>
    <row r="53" spans="1:29">
      <c r="S53" s="298" t="s">
        <v>74</v>
      </c>
    </row>
  </sheetData>
  <mergeCells count="16">
    <mergeCell ref="T37:V37"/>
    <mergeCell ref="A2:A4"/>
    <mergeCell ref="B2:S2"/>
    <mergeCell ref="B3:B4"/>
    <mergeCell ref="C3:C4"/>
    <mergeCell ref="I3:I4"/>
    <mergeCell ref="A19:A21"/>
    <mergeCell ref="B19:S19"/>
    <mergeCell ref="B20:B21"/>
    <mergeCell ref="C20:C21"/>
    <mergeCell ref="I20:I21"/>
    <mergeCell ref="A36:A38"/>
    <mergeCell ref="B36:S36"/>
    <mergeCell ref="B37:B38"/>
    <mergeCell ref="C37:C38"/>
    <mergeCell ref="I37:I38"/>
  </mergeCells>
  <phoneticPr fontId="13"/>
  <printOptions gridLinesSet="0"/>
  <pageMargins left="0.59055118110236227" right="0.39370078740157483" top="0.47244094488188981" bottom="0.35433070866141736" header="0.23622047244094491" footer="0.23622047244094491"/>
  <pageSetup paperSize="9" scale="50" orientation="landscape" r:id="rId1"/>
  <headerFooter alignWithMargins="0">
    <oddHeader>&amp;R&amp;"ＭＳ Ｐ明朝,標準"&amp;12&amp;A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3"/>
  <sheetViews>
    <sheetView zoomScale="80" zoomScaleNormal="80" workbookViewId="0"/>
  </sheetViews>
  <sheetFormatPr defaultRowHeight="15" outlineLevelRow="1"/>
  <cols>
    <col min="1" max="1" width="8.25" style="1" customWidth="1"/>
    <col min="2" max="2" width="9" style="1"/>
    <col min="3" max="3" width="8.875" style="1" customWidth="1"/>
    <col min="4" max="8" width="8.375" style="1" customWidth="1"/>
    <col min="9" max="9" width="8.875" style="1" customWidth="1"/>
    <col min="10" max="19" width="8.375" style="1" customWidth="1"/>
    <col min="20" max="22" width="9" style="1"/>
    <col min="23" max="36" width="8.125" style="1" customWidth="1"/>
    <col min="37" max="16384" width="9" style="1"/>
  </cols>
  <sheetData>
    <row r="1" spans="1:29" s="4" customFormat="1" ht="24.75" customHeight="1" thickBot="1">
      <c r="A1" s="4" t="s">
        <v>13</v>
      </c>
      <c r="E1" s="4" t="s">
        <v>108</v>
      </c>
    </row>
    <row r="2" spans="1:29" s="5" customFormat="1">
      <c r="A2" s="559" t="s">
        <v>56</v>
      </c>
      <c r="B2" s="562" t="s">
        <v>22</v>
      </c>
      <c r="C2" s="563"/>
      <c r="D2" s="563"/>
      <c r="E2" s="563"/>
      <c r="F2" s="563"/>
      <c r="G2" s="563"/>
      <c r="H2" s="563"/>
      <c r="I2" s="563"/>
      <c r="J2" s="563"/>
      <c r="K2" s="563"/>
      <c r="L2" s="563"/>
      <c r="M2" s="563"/>
      <c r="N2" s="564"/>
      <c r="O2" s="564"/>
      <c r="P2" s="564"/>
      <c r="Q2" s="564"/>
      <c r="R2" s="564"/>
      <c r="S2" s="565"/>
      <c r="T2" s="5" t="s">
        <v>72</v>
      </c>
      <c r="W2" s="5" t="s">
        <v>58</v>
      </c>
    </row>
    <row r="3" spans="1:29" s="5" customFormat="1" ht="15.75" customHeight="1" thickBot="1">
      <c r="A3" s="560"/>
      <c r="B3" s="566" t="s">
        <v>23</v>
      </c>
      <c r="C3" s="568" t="s">
        <v>20</v>
      </c>
      <c r="D3" s="480"/>
      <c r="E3" s="480"/>
      <c r="F3" s="480"/>
      <c r="G3" s="480"/>
      <c r="H3" s="480"/>
      <c r="I3" s="570" t="s">
        <v>21</v>
      </c>
      <c r="J3" s="480"/>
      <c r="K3" s="480"/>
      <c r="L3" s="480"/>
      <c r="M3" s="480"/>
      <c r="N3" s="480"/>
      <c r="O3" s="480"/>
      <c r="P3" s="480"/>
      <c r="Q3" s="480"/>
      <c r="R3" s="480"/>
      <c r="S3" s="14"/>
      <c r="T3" s="400" t="s">
        <v>79</v>
      </c>
      <c r="U3" s="12" t="s">
        <v>104</v>
      </c>
      <c r="V3" s="12"/>
      <c r="W3" s="5" t="s">
        <v>57</v>
      </c>
    </row>
    <row r="4" spans="1:29" s="5" customFormat="1">
      <c r="A4" s="561"/>
      <c r="B4" s="567"/>
      <c r="C4" s="569"/>
      <c r="D4" s="267" t="s">
        <v>5</v>
      </c>
      <c r="E4" s="50" t="s">
        <v>67</v>
      </c>
      <c r="F4" s="50" t="s">
        <v>68</v>
      </c>
      <c r="G4" s="50" t="s">
        <v>69</v>
      </c>
      <c r="H4" s="16" t="s">
        <v>19</v>
      </c>
      <c r="I4" s="571"/>
      <c r="J4" s="15" t="s">
        <v>15</v>
      </c>
      <c r="K4" s="15" t="s">
        <v>16</v>
      </c>
      <c r="L4" s="15" t="s">
        <v>17</v>
      </c>
      <c r="M4" s="15" t="s">
        <v>18</v>
      </c>
      <c r="N4" s="16" t="s">
        <v>49</v>
      </c>
      <c r="O4" s="16" t="s">
        <v>50</v>
      </c>
      <c r="P4" s="16" t="s">
        <v>51</v>
      </c>
      <c r="Q4" s="16" t="s">
        <v>66</v>
      </c>
      <c r="R4" s="16" t="s">
        <v>48</v>
      </c>
      <c r="S4" s="17" t="s">
        <v>19</v>
      </c>
      <c r="T4" s="482" t="s">
        <v>78</v>
      </c>
      <c r="U4" s="273" t="s">
        <v>73</v>
      </c>
      <c r="V4" s="390" t="s">
        <v>76</v>
      </c>
      <c r="W4" s="71" t="s">
        <v>43</v>
      </c>
      <c r="X4" s="72" t="s">
        <v>44</v>
      </c>
      <c r="Y4" s="177" t="s">
        <v>53</v>
      </c>
      <c r="Z4" s="177" t="s">
        <v>52</v>
      </c>
      <c r="AA4" s="177" t="s">
        <v>54</v>
      </c>
      <c r="AB4" s="75" t="s">
        <v>45</v>
      </c>
      <c r="AC4" s="183" t="s">
        <v>55</v>
      </c>
    </row>
    <row r="5" spans="1:29" s="5" customFormat="1" outlineLevel="1">
      <c r="A5" s="7">
        <v>1</v>
      </c>
      <c r="B5" s="20">
        <f t="shared" ref="B5:B16" si="0">C5+I5</f>
        <v>130</v>
      </c>
      <c r="C5" s="21">
        <v>48</v>
      </c>
      <c r="D5" s="22">
        <f t="shared" ref="D5:D16" si="1">AC5</f>
        <v>21</v>
      </c>
      <c r="E5" s="23">
        <v>3</v>
      </c>
      <c r="F5" s="23">
        <v>4</v>
      </c>
      <c r="G5" s="23">
        <v>0</v>
      </c>
      <c r="H5" s="23">
        <f>C5-D5-E5-F5-G5</f>
        <v>20</v>
      </c>
      <c r="I5" s="24">
        <v>82</v>
      </c>
      <c r="J5" s="25">
        <v>12</v>
      </c>
      <c r="K5" s="25">
        <v>9</v>
      </c>
      <c r="L5" s="25">
        <v>12</v>
      </c>
      <c r="M5" s="25">
        <v>9</v>
      </c>
      <c r="N5" s="175">
        <v>2</v>
      </c>
      <c r="O5" s="175">
        <v>6</v>
      </c>
      <c r="P5" s="175">
        <v>0</v>
      </c>
      <c r="Q5" s="175">
        <v>3</v>
      </c>
      <c r="R5" s="175">
        <v>1</v>
      </c>
      <c r="S5" s="26">
        <f>I5-(J5+K5+L5+M5+N5+O5+P5+R5+Q5)</f>
        <v>28</v>
      </c>
      <c r="T5" s="5">
        <v>31</v>
      </c>
      <c r="U5" s="5">
        <v>99</v>
      </c>
      <c r="V5" s="5">
        <f>T5+U5</f>
        <v>130</v>
      </c>
      <c r="W5" s="73">
        <v>5</v>
      </c>
      <c r="X5" s="74">
        <v>12</v>
      </c>
      <c r="Y5" s="178">
        <v>1</v>
      </c>
      <c r="Z5" s="178">
        <v>2</v>
      </c>
      <c r="AA5" s="178">
        <v>1</v>
      </c>
      <c r="AB5" s="76">
        <f>SUM(Y5:AA5)</f>
        <v>4</v>
      </c>
      <c r="AC5" s="80">
        <f>SUM(W5:AA5)</f>
        <v>21</v>
      </c>
    </row>
    <row r="6" spans="1:29" s="5" customFormat="1" outlineLevel="1">
      <c r="A6" s="7">
        <v>2</v>
      </c>
      <c r="B6" s="27">
        <f t="shared" si="0"/>
        <v>115</v>
      </c>
      <c r="C6" s="21">
        <v>53</v>
      </c>
      <c r="D6" s="28">
        <f t="shared" si="1"/>
        <v>26</v>
      </c>
      <c r="E6" s="29">
        <v>5</v>
      </c>
      <c r="F6" s="29">
        <v>6</v>
      </c>
      <c r="G6" s="29">
        <v>2</v>
      </c>
      <c r="H6" s="23">
        <f t="shared" ref="H6:H16" si="2">C6-D6-E6-F6-G6</f>
        <v>14</v>
      </c>
      <c r="I6" s="30">
        <v>62</v>
      </c>
      <c r="J6" s="28">
        <v>13</v>
      </c>
      <c r="K6" s="28">
        <v>8</v>
      </c>
      <c r="L6" s="28">
        <v>3</v>
      </c>
      <c r="M6" s="28">
        <v>2</v>
      </c>
      <c r="N6" s="29">
        <v>1</v>
      </c>
      <c r="O6" s="29">
        <v>6</v>
      </c>
      <c r="P6" s="29">
        <v>2</v>
      </c>
      <c r="Q6" s="29">
        <v>4</v>
      </c>
      <c r="R6" s="29">
        <v>2</v>
      </c>
      <c r="S6" s="31">
        <f t="shared" ref="S6:S16" si="3">I6-(J6+K6+L6+M6+N6+O6+P6+R6+Q6)</f>
        <v>21</v>
      </c>
      <c r="T6" s="5">
        <v>19</v>
      </c>
      <c r="U6" s="5">
        <v>96</v>
      </c>
      <c r="V6" s="5">
        <f t="shared" ref="V6:V16" si="4">T6+U6</f>
        <v>115</v>
      </c>
      <c r="W6" s="67">
        <v>5</v>
      </c>
      <c r="X6" s="68">
        <v>16</v>
      </c>
      <c r="Y6" s="179">
        <v>2</v>
      </c>
      <c r="Z6" s="179">
        <v>1</v>
      </c>
      <c r="AA6" s="179">
        <v>2</v>
      </c>
      <c r="AB6" s="77">
        <f t="shared" ref="AB6:AB16" si="5">SUM(Y6:AA6)</f>
        <v>5</v>
      </c>
      <c r="AC6" s="81">
        <f t="shared" ref="AC6:AC16" si="6">SUM(W6:AA6)</f>
        <v>26</v>
      </c>
    </row>
    <row r="7" spans="1:29" s="5" customFormat="1" outlineLevel="1">
      <c r="A7" s="7">
        <v>3</v>
      </c>
      <c r="B7" s="27">
        <f t="shared" si="0"/>
        <v>420</v>
      </c>
      <c r="C7" s="21">
        <v>191</v>
      </c>
      <c r="D7" s="28">
        <f t="shared" si="1"/>
        <v>63</v>
      </c>
      <c r="E7" s="29">
        <v>20</v>
      </c>
      <c r="F7" s="29">
        <v>18</v>
      </c>
      <c r="G7" s="29">
        <v>8</v>
      </c>
      <c r="H7" s="23">
        <f t="shared" si="2"/>
        <v>82</v>
      </c>
      <c r="I7" s="30">
        <v>229</v>
      </c>
      <c r="J7" s="28">
        <v>43</v>
      </c>
      <c r="K7" s="28">
        <v>22</v>
      </c>
      <c r="L7" s="28">
        <v>19</v>
      </c>
      <c r="M7" s="28">
        <v>16</v>
      </c>
      <c r="N7" s="29">
        <v>17</v>
      </c>
      <c r="O7" s="29">
        <v>15</v>
      </c>
      <c r="P7" s="29">
        <v>8</v>
      </c>
      <c r="Q7" s="29">
        <v>6</v>
      </c>
      <c r="R7" s="29">
        <v>7</v>
      </c>
      <c r="S7" s="31">
        <f t="shared" si="3"/>
        <v>76</v>
      </c>
      <c r="T7" s="5">
        <v>17</v>
      </c>
      <c r="U7" s="5">
        <v>403</v>
      </c>
      <c r="V7" s="5">
        <f t="shared" si="4"/>
        <v>420</v>
      </c>
      <c r="W7" s="67">
        <v>7</v>
      </c>
      <c r="X7" s="68">
        <v>28</v>
      </c>
      <c r="Y7" s="179">
        <v>8</v>
      </c>
      <c r="Z7" s="179">
        <v>10</v>
      </c>
      <c r="AA7" s="179">
        <v>10</v>
      </c>
      <c r="AB7" s="77">
        <f t="shared" si="5"/>
        <v>28</v>
      </c>
      <c r="AC7" s="81">
        <f t="shared" si="6"/>
        <v>63</v>
      </c>
    </row>
    <row r="8" spans="1:29" s="5" customFormat="1" outlineLevel="1">
      <c r="A8" s="7">
        <v>4</v>
      </c>
      <c r="B8" s="27">
        <f t="shared" si="0"/>
        <v>284</v>
      </c>
      <c r="C8" s="21">
        <v>82</v>
      </c>
      <c r="D8" s="28">
        <f t="shared" si="1"/>
        <v>17</v>
      </c>
      <c r="E8" s="29">
        <v>10</v>
      </c>
      <c r="F8" s="29">
        <v>11</v>
      </c>
      <c r="G8" s="29">
        <v>3</v>
      </c>
      <c r="H8" s="23">
        <f t="shared" si="2"/>
        <v>41</v>
      </c>
      <c r="I8" s="30">
        <v>202</v>
      </c>
      <c r="J8" s="28">
        <v>36</v>
      </c>
      <c r="K8" s="28">
        <v>11</v>
      </c>
      <c r="L8" s="28">
        <v>9</v>
      </c>
      <c r="M8" s="28">
        <v>18</v>
      </c>
      <c r="N8" s="29">
        <v>8</v>
      </c>
      <c r="O8" s="29">
        <v>7</v>
      </c>
      <c r="P8" s="29">
        <v>4</v>
      </c>
      <c r="Q8" s="29">
        <v>20</v>
      </c>
      <c r="R8" s="29">
        <v>17</v>
      </c>
      <c r="S8" s="31">
        <f t="shared" si="3"/>
        <v>72</v>
      </c>
      <c r="T8" s="5">
        <v>33</v>
      </c>
      <c r="U8" s="5">
        <v>251</v>
      </c>
      <c r="V8" s="5">
        <f t="shared" si="4"/>
        <v>284</v>
      </c>
      <c r="W8" s="67">
        <v>5</v>
      </c>
      <c r="X8" s="68">
        <v>9</v>
      </c>
      <c r="Y8" s="179">
        <v>0</v>
      </c>
      <c r="Z8" s="179">
        <v>1</v>
      </c>
      <c r="AA8" s="179">
        <v>2</v>
      </c>
      <c r="AB8" s="77">
        <f t="shared" si="5"/>
        <v>3</v>
      </c>
      <c r="AC8" s="81">
        <f t="shared" si="6"/>
        <v>17</v>
      </c>
    </row>
    <row r="9" spans="1:29" s="8" customFormat="1" outlineLevel="1">
      <c r="A9" s="7">
        <v>5</v>
      </c>
      <c r="B9" s="27">
        <f t="shared" si="0"/>
        <v>252</v>
      </c>
      <c r="C9" s="21">
        <v>86</v>
      </c>
      <c r="D9" s="32">
        <f t="shared" si="1"/>
        <v>36</v>
      </c>
      <c r="E9" s="33">
        <v>5</v>
      </c>
      <c r="F9" s="33">
        <v>12</v>
      </c>
      <c r="G9" s="33">
        <v>5</v>
      </c>
      <c r="H9" s="23">
        <f t="shared" si="2"/>
        <v>28</v>
      </c>
      <c r="I9" s="30">
        <v>166</v>
      </c>
      <c r="J9" s="32">
        <v>19</v>
      </c>
      <c r="K9" s="32">
        <v>12</v>
      </c>
      <c r="L9" s="32">
        <v>9</v>
      </c>
      <c r="M9" s="32">
        <v>8</v>
      </c>
      <c r="N9" s="33">
        <v>16</v>
      </c>
      <c r="O9" s="33">
        <v>4</v>
      </c>
      <c r="P9" s="33">
        <v>0</v>
      </c>
      <c r="Q9" s="33">
        <v>4</v>
      </c>
      <c r="R9" s="33">
        <v>54</v>
      </c>
      <c r="S9" s="34">
        <f t="shared" si="3"/>
        <v>40</v>
      </c>
      <c r="T9" s="8">
        <v>90</v>
      </c>
      <c r="U9" s="8">
        <v>162</v>
      </c>
      <c r="V9" s="5">
        <f t="shared" si="4"/>
        <v>252</v>
      </c>
      <c r="W9" s="69">
        <v>6</v>
      </c>
      <c r="X9" s="70">
        <v>16</v>
      </c>
      <c r="Y9" s="180">
        <v>2</v>
      </c>
      <c r="Z9" s="180">
        <v>5</v>
      </c>
      <c r="AA9" s="180">
        <v>7</v>
      </c>
      <c r="AB9" s="77">
        <f t="shared" si="5"/>
        <v>14</v>
      </c>
      <c r="AC9" s="81">
        <f t="shared" si="6"/>
        <v>36</v>
      </c>
    </row>
    <row r="10" spans="1:29" s="8" customFormat="1" outlineLevel="1">
      <c r="A10" s="7">
        <v>6</v>
      </c>
      <c r="B10" s="27">
        <f t="shared" si="0"/>
        <v>143</v>
      </c>
      <c r="C10" s="21">
        <v>65</v>
      </c>
      <c r="D10" s="32">
        <f t="shared" si="1"/>
        <v>31</v>
      </c>
      <c r="E10" s="33">
        <v>3</v>
      </c>
      <c r="F10" s="33">
        <v>5</v>
      </c>
      <c r="G10" s="33">
        <v>2</v>
      </c>
      <c r="H10" s="23">
        <f t="shared" si="2"/>
        <v>24</v>
      </c>
      <c r="I10" s="30">
        <v>78</v>
      </c>
      <c r="J10" s="32">
        <v>21</v>
      </c>
      <c r="K10" s="32">
        <v>2</v>
      </c>
      <c r="L10" s="32">
        <v>4</v>
      </c>
      <c r="M10" s="32">
        <v>4</v>
      </c>
      <c r="N10" s="33">
        <v>5</v>
      </c>
      <c r="O10" s="33">
        <v>1</v>
      </c>
      <c r="P10" s="33">
        <v>2</v>
      </c>
      <c r="Q10" s="33">
        <v>1</v>
      </c>
      <c r="R10" s="33">
        <v>17</v>
      </c>
      <c r="S10" s="34">
        <f t="shared" si="3"/>
        <v>21</v>
      </c>
      <c r="T10" s="8">
        <v>21</v>
      </c>
      <c r="U10" s="8">
        <v>122</v>
      </c>
      <c r="V10" s="5">
        <f t="shared" si="4"/>
        <v>143</v>
      </c>
      <c r="W10" s="69">
        <v>2</v>
      </c>
      <c r="X10" s="70">
        <v>17</v>
      </c>
      <c r="Y10" s="180">
        <v>1</v>
      </c>
      <c r="Z10" s="180">
        <v>6</v>
      </c>
      <c r="AA10" s="180">
        <v>5</v>
      </c>
      <c r="AB10" s="77">
        <f t="shared" si="5"/>
        <v>12</v>
      </c>
      <c r="AC10" s="81">
        <f t="shared" si="6"/>
        <v>31</v>
      </c>
    </row>
    <row r="11" spans="1:29" s="8" customFormat="1" outlineLevel="1">
      <c r="A11" s="7">
        <v>7</v>
      </c>
      <c r="B11" s="27">
        <f t="shared" si="0"/>
        <v>132</v>
      </c>
      <c r="C11" s="21">
        <v>48</v>
      </c>
      <c r="D11" s="32">
        <f t="shared" si="1"/>
        <v>26</v>
      </c>
      <c r="E11" s="33">
        <v>4</v>
      </c>
      <c r="F11" s="33">
        <v>6</v>
      </c>
      <c r="G11" s="33">
        <v>0</v>
      </c>
      <c r="H11" s="23">
        <f t="shared" si="2"/>
        <v>12</v>
      </c>
      <c r="I11" s="30">
        <v>84</v>
      </c>
      <c r="J11" s="32">
        <v>15</v>
      </c>
      <c r="K11" s="32">
        <v>4</v>
      </c>
      <c r="L11" s="32">
        <v>7</v>
      </c>
      <c r="M11" s="32">
        <v>5</v>
      </c>
      <c r="N11" s="33">
        <v>2</v>
      </c>
      <c r="O11" s="33">
        <v>2</v>
      </c>
      <c r="P11" s="33">
        <v>7</v>
      </c>
      <c r="Q11" s="33">
        <v>0</v>
      </c>
      <c r="R11" s="33">
        <v>25</v>
      </c>
      <c r="S11" s="34">
        <f t="shared" si="3"/>
        <v>17</v>
      </c>
      <c r="T11" s="8">
        <v>24</v>
      </c>
      <c r="U11" s="8">
        <v>108</v>
      </c>
      <c r="V11" s="5">
        <f t="shared" si="4"/>
        <v>132</v>
      </c>
      <c r="W11" s="69">
        <v>3</v>
      </c>
      <c r="X11" s="70">
        <v>16</v>
      </c>
      <c r="Y11" s="180">
        <v>0</v>
      </c>
      <c r="Z11" s="180">
        <v>5</v>
      </c>
      <c r="AA11" s="180">
        <v>2</v>
      </c>
      <c r="AB11" s="77">
        <f t="shared" si="5"/>
        <v>7</v>
      </c>
      <c r="AC11" s="81">
        <f t="shared" si="6"/>
        <v>26</v>
      </c>
    </row>
    <row r="12" spans="1:29" s="8" customFormat="1" outlineLevel="1">
      <c r="A12" s="7">
        <v>8</v>
      </c>
      <c r="B12" s="27">
        <f t="shared" si="0"/>
        <v>149</v>
      </c>
      <c r="C12" s="21">
        <v>51</v>
      </c>
      <c r="D12" s="32">
        <f t="shared" si="1"/>
        <v>30</v>
      </c>
      <c r="E12" s="33">
        <v>6</v>
      </c>
      <c r="F12" s="33">
        <v>5</v>
      </c>
      <c r="G12" s="33">
        <v>2</v>
      </c>
      <c r="H12" s="23">
        <f t="shared" si="2"/>
        <v>8</v>
      </c>
      <c r="I12" s="30">
        <v>98</v>
      </c>
      <c r="J12" s="32">
        <v>27</v>
      </c>
      <c r="K12" s="32">
        <v>7</v>
      </c>
      <c r="L12" s="32">
        <v>2</v>
      </c>
      <c r="M12" s="32">
        <v>4</v>
      </c>
      <c r="N12" s="33">
        <v>4</v>
      </c>
      <c r="O12" s="33">
        <v>5</v>
      </c>
      <c r="P12" s="33">
        <v>6</v>
      </c>
      <c r="Q12" s="33">
        <v>5</v>
      </c>
      <c r="R12" s="33">
        <v>11</v>
      </c>
      <c r="S12" s="34">
        <f t="shared" si="3"/>
        <v>27</v>
      </c>
      <c r="T12" s="8">
        <v>16</v>
      </c>
      <c r="U12" s="8">
        <v>133</v>
      </c>
      <c r="V12" s="5">
        <f t="shared" si="4"/>
        <v>149</v>
      </c>
      <c r="W12" s="69">
        <v>4</v>
      </c>
      <c r="X12" s="70">
        <v>17</v>
      </c>
      <c r="Y12" s="180">
        <v>5</v>
      </c>
      <c r="Z12" s="180">
        <v>4</v>
      </c>
      <c r="AA12" s="180">
        <v>0</v>
      </c>
      <c r="AB12" s="77">
        <f t="shared" si="5"/>
        <v>9</v>
      </c>
      <c r="AC12" s="81">
        <f t="shared" si="6"/>
        <v>30</v>
      </c>
    </row>
    <row r="13" spans="1:29" s="8" customFormat="1" outlineLevel="1">
      <c r="A13" s="7">
        <v>9</v>
      </c>
      <c r="B13" s="27">
        <f t="shared" si="0"/>
        <v>118</v>
      </c>
      <c r="C13" s="21">
        <v>54</v>
      </c>
      <c r="D13" s="32">
        <f t="shared" si="1"/>
        <v>26</v>
      </c>
      <c r="E13" s="33">
        <v>6</v>
      </c>
      <c r="F13" s="33">
        <v>11</v>
      </c>
      <c r="G13" s="33">
        <v>1</v>
      </c>
      <c r="H13" s="23">
        <f t="shared" si="2"/>
        <v>10</v>
      </c>
      <c r="I13" s="30">
        <v>64</v>
      </c>
      <c r="J13" s="32">
        <v>13</v>
      </c>
      <c r="K13" s="32">
        <v>6</v>
      </c>
      <c r="L13" s="32">
        <v>0</v>
      </c>
      <c r="M13" s="32">
        <v>4</v>
      </c>
      <c r="N13" s="33">
        <v>0</v>
      </c>
      <c r="O13" s="33">
        <v>4</v>
      </c>
      <c r="P13" s="33">
        <v>1</v>
      </c>
      <c r="Q13" s="33">
        <v>3</v>
      </c>
      <c r="R13" s="33">
        <v>11</v>
      </c>
      <c r="S13" s="34">
        <f t="shared" si="3"/>
        <v>22</v>
      </c>
      <c r="T13" s="8">
        <v>23</v>
      </c>
      <c r="U13" s="8">
        <v>95</v>
      </c>
      <c r="V13" s="5">
        <f t="shared" si="4"/>
        <v>118</v>
      </c>
      <c r="W13" s="69">
        <v>4</v>
      </c>
      <c r="X13" s="70">
        <v>12</v>
      </c>
      <c r="Y13" s="180">
        <v>2</v>
      </c>
      <c r="Z13" s="180">
        <v>6</v>
      </c>
      <c r="AA13" s="180">
        <v>2</v>
      </c>
      <c r="AB13" s="77">
        <f t="shared" si="5"/>
        <v>10</v>
      </c>
      <c r="AC13" s="81">
        <f t="shared" si="6"/>
        <v>26</v>
      </c>
    </row>
    <row r="14" spans="1:29" s="8" customFormat="1" outlineLevel="1">
      <c r="A14" s="7">
        <v>10</v>
      </c>
      <c r="B14" s="27">
        <f t="shared" si="0"/>
        <v>162</v>
      </c>
      <c r="C14" s="21">
        <v>72</v>
      </c>
      <c r="D14" s="28">
        <f t="shared" si="1"/>
        <v>37</v>
      </c>
      <c r="E14" s="29">
        <v>6</v>
      </c>
      <c r="F14" s="29">
        <v>5</v>
      </c>
      <c r="G14" s="29">
        <v>5</v>
      </c>
      <c r="H14" s="23">
        <f t="shared" si="2"/>
        <v>19</v>
      </c>
      <c r="I14" s="30">
        <v>90</v>
      </c>
      <c r="J14" s="28">
        <v>10</v>
      </c>
      <c r="K14" s="28">
        <v>9</v>
      </c>
      <c r="L14" s="28">
        <v>6</v>
      </c>
      <c r="M14" s="28">
        <v>12</v>
      </c>
      <c r="N14" s="29">
        <v>4</v>
      </c>
      <c r="O14" s="29">
        <v>4</v>
      </c>
      <c r="P14" s="29">
        <v>1</v>
      </c>
      <c r="Q14" s="29">
        <v>2</v>
      </c>
      <c r="R14" s="29">
        <v>22</v>
      </c>
      <c r="S14" s="31">
        <f t="shared" si="3"/>
        <v>20</v>
      </c>
      <c r="T14" s="8">
        <v>43</v>
      </c>
      <c r="U14" s="8">
        <v>119</v>
      </c>
      <c r="V14" s="5">
        <f t="shared" si="4"/>
        <v>162</v>
      </c>
      <c r="W14" s="69">
        <v>6</v>
      </c>
      <c r="X14" s="70">
        <v>22</v>
      </c>
      <c r="Y14" s="180">
        <v>2</v>
      </c>
      <c r="Z14" s="180">
        <v>6</v>
      </c>
      <c r="AA14" s="180">
        <v>1</v>
      </c>
      <c r="AB14" s="77">
        <f t="shared" si="5"/>
        <v>9</v>
      </c>
      <c r="AC14" s="81">
        <f t="shared" si="6"/>
        <v>37</v>
      </c>
    </row>
    <row r="15" spans="1:29" s="8" customFormat="1" outlineLevel="1">
      <c r="A15" s="7">
        <v>11</v>
      </c>
      <c r="B15" s="27">
        <f t="shared" si="0"/>
        <v>109</v>
      </c>
      <c r="C15" s="21">
        <v>51</v>
      </c>
      <c r="D15" s="28">
        <f t="shared" si="1"/>
        <v>31</v>
      </c>
      <c r="E15" s="29">
        <v>0</v>
      </c>
      <c r="F15" s="29">
        <v>5</v>
      </c>
      <c r="G15" s="29">
        <v>4</v>
      </c>
      <c r="H15" s="23">
        <f t="shared" si="2"/>
        <v>11</v>
      </c>
      <c r="I15" s="30">
        <v>58</v>
      </c>
      <c r="J15" s="28">
        <v>11</v>
      </c>
      <c r="K15" s="28">
        <v>1</v>
      </c>
      <c r="L15" s="28">
        <v>7</v>
      </c>
      <c r="M15" s="28">
        <v>0</v>
      </c>
      <c r="N15" s="29">
        <v>4</v>
      </c>
      <c r="O15" s="29">
        <v>3</v>
      </c>
      <c r="P15" s="29">
        <v>0</v>
      </c>
      <c r="Q15" s="29">
        <v>2</v>
      </c>
      <c r="R15" s="29">
        <v>11</v>
      </c>
      <c r="S15" s="31">
        <f t="shared" si="3"/>
        <v>19</v>
      </c>
      <c r="T15" s="8">
        <v>25</v>
      </c>
      <c r="U15" s="8">
        <v>84</v>
      </c>
      <c r="V15" s="5">
        <f t="shared" si="4"/>
        <v>109</v>
      </c>
      <c r="W15" s="69">
        <v>3</v>
      </c>
      <c r="X15" s="70">
        <v>21</v>
      </c>
      <c r="Y15" s="180">
        <v>2</v>
      </c>
      <c r="Z15" s="180">
        <v>4</v>
      </c>
      <c r="AA15" s="180">
        <v>1</v>
      </c>
      <c r="AB15" s="77">
        <f t="shared" si="5"/>
        <v>7</v>
      </c>
      <c r="AC15" s="81">
        <f t="shared" si="6"/>
        <v>31</v>
      </c>
    </row>
    <row r="16" spans="1:29" s="8" customFormat="1" ht="15.75" outlineLevel="1" thickBot="1">
      <c r="A16" s="445">
        <v>12</v>
      </c>
      <c r="B16" s="446">
        <f t="shared" si="0"/>
        <v>118</v>
      </c>
      <c r="C16" s="447">
        <v>49</v>
      </c>
      <c r="D16" s="52">
        <f t="shared" si="1"/>
        <v>35</v>
      </c>
      <c r="E16" s="176">
        <v>2</v>
      </c>
      <c r="F16" s="176">
        <v>3</v>
      </c>
      <c r="G16" s="176">
        <v>0</v>
      </c>
      <c r="H16" s="448">
        <f t="shared" si="2"/>
        <v>9</v>
      </c>
      <c r="I16" s="449">
        <v>69</v>
      </c>
      <c r="J16" s="52">
        <v>14</v>
      </c>
      <c r="K16" s="52">
        <v>15</v>
      </c>
      <c r="L16" s="52">
        <v>2</v>
      </c>
      <c r="M16" s="52">
        <v>7</v>
      </c>
      <c r="N16" s="176">
        <v>0</v>
      </c>
      <c r="O16" s="176">
        <v>1</v>
      </c>
      <c r="P16" s="176">
        <v>1</v>
      </c>
      <c r="Q16" s="176">
        <v>3</v>
      </c>
      <c r="R16" s="176">
        <v>17</v>
      </c>
      <c r="S16" s="53">
        <f t="shared" si="3"/>
        <v>9</v>
      </c>
      <c r="T16" s="391">
        <v>27</v>
      </c>
      <c r="U16" s="392">
        <v>91</v>
      </c>
      <c r="V16" s="393">
        <f t="shared" si="4"/>
        <v>118</v>
      </c>
      <c r="W16" s="83">
        <v>6</v>
      </c>
      <c r="X16" s="84">
        <v>22</v>
      </c>
      <c r="Y16" s="181">
        <v>1</v>
      </c>
      <c r="Z16" s="181">
        <v>5</v>
      </c>
      <c r="AA16" s="181">
        <v>1</v>
      </c>
      <c r="AB16" s="450">
        <f t="shared" si="5"/>
        <v>7</v>
      </c>
      <c r="AC16" s="86">
        <f t="shared" si="6"/>
        <v>35</v>
      </c>
    </row>
    <row r="17" spans="1:35" s="8" customFormat="1" ht="16.5" thickTop="1" thickBot="1">
      <c r="A17" s="451"/>
      <c r="B17" s="452">
        <f>SUM(B5:B16)</f>
        <v>2132</v>
      </c>
      <c r="C17" s="453">
        <f t="shared" ref="C17:U17" si="7">SUM(C5:C16)</f>
        <v>850</v>
      </c>
      <c r="D17" s="453">
        <f t="shared" si="7"/>
        <v>379</v>
      </c>
      <c r="E17" s="453">
        <f t="shared" si="7"/>
        <v>70</v>
      </c>
      <c r="F17" s="453">
        <f t="shared" si="7"/>
        <v>91</v>
      </c>
      <c r="G17" s="453">
        <f t="shared" si="7"/>
        <v>32</v>
      </c>
      <c r="H17" s="453">
        <f t="shared" si="7"/>
        <v>278</v>
      </c>
      <c r="I17" s="454">
        <f t="shared" si="7"/>
        <v>1282</v>
      </c>
      <c r="J17" s="455">
        <f t="shared" si="7"/>
        <v>234</v>
      </c>
      <c r="K17" s="455">
        <f t="shared" si="7"/>
        <v>106</v>
      </c>
      <c r="L17" s="455">
        <f t="shared" si="7"/>
        <v>80</v>
      </c>
      <c r="M17" s="455">
        <f t="shared" si="7"/>
        <v>89</v>
      </c>
      <c r="N17" s="456">
        <f>SUM(N5:N16)</f>
        <v>63</v>
      </c>
      <c r="O17" s="456">
        <f>SUM(O5:O16)</f>
        <v>58</v>
      </c>
      <c r="P17" s="456">
        <f>SUM(P5:P16)</f>
        <v>32</v>
      </c>
      <c r="Q17" s="456">
        <f>SUM(Q5:Q16)</f>
        <v>53</v>
      </c>
      <c r="R17" s="456">
        <f>SUM(R5:R16)</f>
        <v>195</v>
      </c>
      <c r="S17" s="457">
        <f t="shared" si="7"/>
        <v>372</v>
      </c>
      <c r="T17" s="8">
        <f t="shared" si="7"/>
        <v>369</v>
      </c>
      <c r="U17" s="8">
        <f t="shared" si="7"/>
        <v>1763</v>
      </c>
      <c r="V17" s="8">
        <f>SUM(V5:V16)</f>
        <v>2132</v>
      </c>
      <c r="W17" s="458">
        <f>SUM(W5:W16)</f>
        <v>56</v>
      </c>
      <c r="X17" s="459">
        <f t="shared" ref="X17:AC17" si="8">SUM(X5:X16)</f>
        <v>208</v>
      </c>
      <c r="Y17" s="459">
        <f t="shared" si="8"/>
        <v>26</v>
      </c>
      <c r="Z17" s="459">
        <f t="shared" si="8"/>
        <v>55</v>
      </c>
      <c r="AA17" s="459">
        <f t="shared" si="8"/>
        <v>34</v>
      </c>
      <c r="AB17" s="460">
        <f t="shared" si="8"/>
        <v>115</v>
      </c>
      <c r="AC17" s="461">
        <f t="shared" si="8"/>
        <v>379</v>
      </c>
    </row>
    <row r="18" spans="1:35" s="5" customFormat="1" ht="9" customHeight="1" thickBot="1">
      <c r="A18" s="9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</row>
    <row r="19" spans="1:35" s="5" customFormat="1">
      <c r="A19" s="572" t="s">
        <v>56</v>
      </c>
      <c r="B19" s="575" t="s">
        <v>33</v>
      </c>
      <c r="C19" s="576"/>
      <c r="D19" s="576"/>
      <c r="E19" s="576"/>
      <c r="F19" s="576"/>
      <c r="G19" s="576"/>
      <c r="H19" s="576"/>
      <c r="I19" s="576"/>
      <c r="J19" s="576"/>
      <c r="K19" s="576"/>
      <c r="L19" s="576"/>
      <c r="M19" s="576"/>
      <c r="N19" s="577"/>
      <c r="O19" s="577"/>
      <c r="P19" s="577"/>
      <c r="Q19" s="577"/>
      <c r="R19" s="577"/>
      <c r="S19" s="578"/>
      <c r="T19" s="5" t="s">
        <v>72</v>
      </c>
    </row>
    <row r="20" spans="1:35" s="5" customFormat="1" ht="15.75" customHeight="1" thickBot="1">
      <c r="A20" s="573"/>
      <c r="B20" s="579" t="s">
        <v>12</v>
      </c>
      <c r="C20" s="581" t="s">
        <v>20</v>
      </c>
      <c r="D20" s="481"/>
      <c r="E20" s="481"/>
      <c r="F20" s="481"/>
      <c r="G20" s="481"/>
      <c r="H20" s="481"/>
      <c r="I20" s="583" t="s">
        <v>21</v>
      </c>
      <c r="J20" s="481"/>
      <c r="K20" s="481"/>
      <c r="L20" s="481"/>
      <c r="M20" s="481"/>
      <c r="N20" s="481"/>
      <c r="O20" s="481"/>
      <c r="P20" s="481"/>
      <c r="Q20" s="481"/>
      <c r="R20" s="481"/>
      <c r="S20" s="48"/>
      <c r="T20" s="400" t="s">
        <v>80</v>
      </c>
      <c r="U20" s="12" t="s">
        <v>105</v>
      </c>
      <c r="V20" s="12"/>
      <c r="W20" s="5" t="s">
        <v>47</v>
      </c>
    </row>
    <row r="21" spans="1:35" s="5" customFormat="1">
      <c r="A21" s="574"/>
      <c r="B21" s="580"/>
      <c r="C21" s="582"/>
      <c r="D21" s="267" t="s">
        <v>5</v>
      </c>
      <c r="E21" s="50" t="s">
        <v>67</v>
      </c>
      <c r="F21" s="50" t="s">
        <v>68</v>
      </c>
      <c r="G21" s="50" t="s">
        <v>69</v>
      </c>
      <c r="H21" s="50" t="s">
        <v>19</v>
      </c>
      <c r="I21" s="584"/>
      <c r="J21" s="49" t="s">
        <v>15</v>
      </c>
      <c r="K21" s="49" t="s">
        <v>16</v>
      </c>
      <c r="L21" s="49" t="s">
        <v>17</v>
      </c>
      <c r="M21" s="49" t="s">
        <v>18</v>
      </c>
      <c r="N21" s="15" t="s">
        <v>49</v>
      </c>
      <c r="O21" s="15" t="s">
        <v>50</v>
      </c>
      <c r="P21" s="15" t="s">
        <v>51</v>
      </c>
      <c r="Q21" s="15" t="s">
        <v>66</v>
      </c>
      <c r="R21" s="15" t="s">
        <v>48</v>
      </c>
      <c r="S21" s="51" t="s">
        <v>19</v>
      </c>
      <c r="T21" s="482" t="s">
        <v>81</v>
      </c>
      <c r="U21" s="273" t="s">
        <v>73</v>
      </c>
      <c r="V21" s="390" t="s">
        <v>76</v>
      </c>
      <c r="W21" s="71" t="s">
        <v>43</v>
      </c>
      <c r="X21" s="72" t="s">
        <v>44</v>
      </c>
      <c r="Y21" s="177" t="s">
        <v>53</v>
      </c>
      <c r="Z21" s="177" t="s">
        <v>52</v>
      </c>
      <c r="AA21" s="177" t="s">
        <v>54</v>
      </c>
      <c r="AB21" s="75" t="s">
        <v>45</v>
      </c>
      <c r="AC21" s="183" t="s">
        <v>55</v>
      </c>
    </row>
    <row r="22" spans="1:35" s="5" customFormat="1" outlineLevel="1">
      <c r="A22" s="7">
        <v>1</v>
      </c>
      <c r="B22" s="27">
        <f t="shared" ref="B22:B32" si="9">C22+I22</f>
        <v>128</v>
      </c>
      <c r="C22" s="55">
        <v>58</v>
      </c>
      <c r="D22" s="56">
        <f t="shared" ref="D22:D33" si="10">AC22</f>
        <v>30</v>
      </c>
      <c r="E22" s="57">
        <v>0</v>
      </c>
      <c r="F22" s="57">
        <v>13</v>
      </c>
      <c r="G22" s="57">
        <v>1</v>
      </c>
      <c r="H22" s="57">
        <f t="shared" ref="H22:H33" si="11">C22-D22-E22-F22-G22</f>
        <v>14</v>
      </c>
      <c r="I22" s="24">
        <v>70</v>
      </c>
      <c r="J22" s="483">
        <v>24</v>
      </c>
      <c r="K22" s="484">
        <v>3</v>
      </c>
      <c r="L22" s="484">
        <v>1</v>
      </c>
      <c r="M22" s="484">
        <v>6</v>
      </c>
      <c r="N22" s="484">
        <v>7</v>
      </c>
      <c r="O22" s="484">
        <v>6</v>
      </c>
      <c r="P22" s="484">
        <v>1</v>
      </c>
      <c r="Q22" s="484">
        <v>2</v>
      </c>
      <c r="R22" s="484">
        <v>2</v>
      </c>
      <c r="S22" s="26">
        <f>I22-(J22+K22+L22+M22+N22+O22+P22+Q22+R22)</f>
        <v>18</v>
      </c>
      <c r="T22" s="5">
        <v>11</v>
      </c>
      <c r="U22" s="5">
        <v>117</v>
      </c>
      <c r="V22" s="5">
        <f t="shared" ref="V22:V33" si="12">T22+U22</f>
        <v>128</v>
      </c>
      <c r="W22" s="73">
        <v>3</v>
      </c>
      <c r="X22" s="74">
        <v>21</v>
      </c>
      <c r="Y22" s="178">
        <v>0</v>
      </c>
      <c r="Z22" s="178">
        <v>4</v>
      </c>
      <c r="AA22" s="178">
        <v>2</v>
      </c>
      <c r="AB22" s="76">
        <f>SUM(Y22:AA22)</f>
        <v>6</v>
      </c>
      <c r="AC22" s="80">
        <f>SUM(W22:AA22)</f>
        <v>30</v>
      </c>
    </row>
    <row r="23" spans="1:35" s="5" customFormat="1" outlineLevel="1">
      <c r="A23" s="7">
        <v>2</v>
      </c>
      <c r="B23" s="27">
        <f t="shared" si="9"/>
        <v>153</v>
      </c>
      <c r="C23" s="55">
        <v>72</v>
      </c>
      <c r="D23" s="58">
        <f t="shared" si="10"/>
        <v>45</v>
      </c>
      <c r="E23" s="59">
        <v>7</v>
      </c>
      <c r="F23" s="59">
        <v>3</v>
      </c>
      <c r="G23" s="59">
        <v>6</v>
      </c>
      <c r="H23" s="59">
        <f t="shared" si="11"/>
        <v>11</v>
      </c>
      <c r="I23" s="30">
        <v>81</v>
      </c>
      <c r="J23" s="28">
        <v>20</v>
      </c>
      <c r="K23" s="485">
        <v>5</v>
      </c>
      <c r="L23" s="485">
        <v>2</v>
      </c>
      <c r="M23" s="485">
        <v>10</v>
      </c>
      <c r="N23" s="485">
        <v>2</v>
      </c>
      <c r="O23" s="485">
        <v>5</v>
      </c>
      <c r="P23" s="485">
        <v>1</v>
      </c>
      <c r="Q23" s="485">
        <v>2</v>
      </c>
      <c r="R23" s="485">
        <v>12</v>
      </c>
      <c r="S23" s="31">
        <f t="shared" ref="S23:S33" si="13">I23-(J23+K23+L23+M23+N23+O23+P23+Q23+R23)</f>
        <v>22</v>
      </c>
      <c r="T23" s="5">
        <v>16</v>
      </c>
      <c r="U23" s="5">
        <v>137</v>
      </c>
      <c r="V23" s="5">
        <f t="shared" si="12"/>
        <v>153</v>
      </c>
      <c r="W23" s="67">
        <v>4</v>
      </c>
      <c r="X23" s="68">
        <v>22</v>
      </c>
      <c r="Y23" s="179">
        <v>8</v>
      </c>
      <c r="Z23" s="179">
        <v>8</v>
      </c>
      <c r="AA23" s="179">
        <v>3</v>
      </c>
      <c r="AB23" s="77">
        <f t="shared" ref="AB23:AB33" si="14">SUM(Y23:AA23)</f>
        <v>19</v>
      </c>
      <c r="AC23" s="81">
        <f t="shared" ref="AC23:AC33" si="15">SUM(W23:AA23)</f>
        <v>45</v>
      </c>
    </row>
    <row r="24" spans="1:35" s="5" customFormat="1" outlineLevel="1">
      <c r="A24" s="7">
        <v>3</v>
      </c>
      <c r="B24" s="27">
        <f t="shared" si="9"/>
        <v>566</v>
      </c>
      <c r="C24" s="55">
        <v>253</v>
      </c>
      <c r="D24" s="58">
        <f t="shared" si="10"/>
        <v>84</v>
      </c>
      <c r="E24" s="59">
        <v>29</v>
      </c>
      <c r="F24" s="59">
        <v>32</v>
      </c>
      <c r="G24" s="59">
        <v>12</v>
      </c>
      <c r="H24" s="59">
        <f t="shared" si="11"/>
        <v>96</v>
      </c>
      <c r="I24" s="30">
        <v>313</v>
      </c>
      <c r="J24" s="28">
        <v>90</v>
      </c>
      <c r="K24" s="485">
        <v>42</v>
      </c>
      <c r="L24" s="485">
        <v>12</v>
      </c>
      <c r="M24" s="485">
        <v>22</v>
      </c>
      <c r="N24" s="485">
        <v>10</v>
      </c>
      <c r="O24" s="485">
        <v>26</v>
      </c>
      <c r="P24" s="485">
        <v>6</v>
      </c>
      <c r="Q24" s="485">
        <v>9</v>
      </c>
      <c r="R24" s="485">
        <v>16</v>
      </c>
      <c r="S24" s="31">
        <f t="shared" si="13"/>
        <v>80</v>
      </c>
      <c r="T24" s="5">
        <v>31</v>
      </c>
      <c r="U24" s="5">
        <v>535</v>
      </c>
      <c r="V24" s="5">
        <f t="shared" si="12"/>
        <v>566</v>
      </c>
      <c r="W24" s="67">
        <v>16</v>
      </c>
      <c r="X24" s="68">
        <v>45</v>
      </c>
      <c r="Y24" s="179">
        <v>9</v>
      </c>
      <c r="Z24" s="179">
        <v>6</v>
      </c>
      <c r="AA24" s="179">
        <v>8</v>
      </c>
      <c r="AB24" s="77">
        <f t="shared" si="14"/>
        <v>23</v>
      </c>
      <c r="AC24" s="81">
        <f t="shared" si="15"/>
        <v>84</v>
      </c>
    </row>
    <row r="25" spans="1:35" s="5" customFormat="1" outlineLevel="1">
      <c r="A25" s="7">
        <v>4</v>
      </c>
      <c r="B25" s="27">
        <f t="shared" si="9"/>
        <v>191</v>
      </c>
      <c r="C25" s="55">
        <v>71</v>
      </c>
      <c r="D25" s="58">
        <f t="shared" si="10"/>
        <v>27</v>
      </c>
      <c r="E25" s="59">
        <v>6</v>
      </c>
      <c r="F25" s="59">
        <v>8</v>
      </c>
      <c r="G25" s="59">
        <v>1</v>
      </c>
      <c r="H25" s="59">
        <f t="shared" si="11"/>
        <v>29</v>
      </c>
      <c r="I25" s="30">
        <v>120</v>
      </c>
      <c r="J25" s="28">
        <v>25</v>
      </c>
      <c r="K25" s="485">
        <v>10</v>
      </c>
      <c r="L25" s="485">
        <v>9</v>
      </c>
      <c r="M25" s="485">
        <v>9</v>
      </c>
      <c r="N25" s="485">
        <v>5</v>
      </c>
      <c r="O25" s="485">
        <v>11</v>
      </c>
      <c r="P25" s="485">
        <v>5</v>
      </c>
      <c r="Q25" s="485">
        <v>4</v>
      </c>
      <c r="R25" s="485">
        <v>12</v>
      </c>
      <c r="S25" s="31">
        <f t="shared" si="13"/>
        <v>30</v>
      </c>
      <c r="T25" s="5">
        <v>14</v>
      </c>
      <c r="U25" s="5">
        <v>177</v>
      </c>
      <c r="V25" s="5">
        <f t="shared" si="12"/>
        <v>191</v>
      </c>
      <c r="W25" s="67">
        <v>6</v>
      </c>
      <c r="X25" s="68">
        <v>14</v>
      </c>
      <c r="Y25" s="179">
        <v>3</v>
      </c>
      <c r="Z25" s="179">
        <v>2</v>
      </c>
      <c r="AA25" s="179">
        <v>2</v>
      </c>
      <c r="AB25" s="77">
        <f t="shared" si="14"/>
        <v>7</v>
      </c>
      <c r="AC25" s="81">
        <f t="shared" si="15"/>
        <v>27</v>
      </c>
      <c r="AD25" s="8"/>
      <c r="AE25" s="8"/>
      <c r="AF25" s="8"/>
      <c r="AG25" s="8"/>
      <c r="AH25" s="8"/>
      <c r="AI25" s="8"/>
    </row>
    <row r="26" spans="1:35" s="8" customFormat="1" outlineLevel="1">
      <c r="A26" s="7">
        <v>5</v>
      </c>
      <c r="B26" s="27">
        <f t="shared" si="9"/>
        <v>141</v>
      </c>
      <c r="C26" s="55">
        <v>71</v>
      </c>
      <c r="D26" s="58">
        <f t="shared" si="10"/>
        <v>37</v>
      </c>
      <c r="E26" s="59">
        <v>3</v>
      </c>
      <c r="F26" s="59">
        <v>7</v>
      </c>
      <c r="G26" s="59">
        <v>6</v>
      </c>
      <c r="H26" s="59">
        <f t="shared" si="11"/>
        <v>18</v>
      </c>
      <c r="I26" s="30">
        <v>70</v>
      </c>
      <c r="J26" s="32">
        <v>12</v>
      </c>
      <c r="K26" s="485">
        <v>4</v>
      </c>
      <c r="L26" s="485">
        <v>6</v>
      </c>
      <c r="M26" s="485">
        <v>3</v>
      </c>
      <c r="N26" s="485">
        <v>5</v>
      </c>
      <c r="O26" s="485">
        <v>3</v>
      </c>
      <c r="P26" s="485">
        <v>3</v>
      </c>
      <c r="Q26" s="485">
        <v>6</v>
      </c>
      <c r="R26" s="485">
        <v>8</v>
      </c>
      <c r="S26" s="34">
        <f t="shared" si="13"/>
        <v>20</v>
      </c>
      <c r="T26" s="8">
        <v>16</v>
      </c>
      <c r="U26" s="8">
        <v>125</v>
      </c>
      <c r="V26" s="5">
        <f t="shared" si="12"/>
        <v>141</v>
      </c>
      <c r="W26" s="69">
        <v>4</v>
      </c>
      <c r="X26" s="70">
        <v>14</v>
      </c>
      <c r="Y26" s="180">
        <v>5</v>
      </c>
      <c r="Z26" s="180">
        <v>6</v>
      </c>
      <c r="AA26" s="180">
        <v>8</v>
      </c>
      <c r="AB26" s="78">
        <f t="shared" si="14"/>
        <v>19</v>
      </c>
      <c r="AC26" s="81">
        <f t="shared" si="15"/>
        <v>37</v>
      </c>
    </row>
    <row r="27" spans="1:35" s="8" customFormat="1" outlineLevel="1">
      <c r="A27" s="7">
        <v>6</v>
      </c>
      <c r="B27" s="27">
        <f t="shared" si="9"/>
        <v>143</v>
      </c>
      <c r="C27" s="55">
        <v>73</v>
      </c>
      <c r="D27" s="58">
        <f t="shared" si="10"/>
        <v>37</v>
      </c>
      <c r="E27" s="59">
        <v>6</v>
      </c>
      <c r="F27" s="59">
        <v>6</v>
      </c>
      <c r="G27" s="59">
        <v>0</v>
      </c>
      <c r="H27" s="59">
        <f t="shared" si="11"/>
        <v>24</v>
      </c>
      <c r="I27" s="30">
        <v>70</v>
      </c>
      <c r="J27" s="32">
        <v>8</v>
      </c>
      <c r="K27" s="485">
        <v>6</v>
      </c>
      <c r="L27" s="485">
        <v>7</v>
      </c>
      <c r="M27" s="485">
        <v>5</v>
      </c>
      <c r="N27" s="485">
        <v>3</v>
      </c>
      <c r="O27" s="485">
        <v>7</v>
      </c>
      <c r="P27" s="485">
        <v>0</v>
      </c>
      <c r="Q27" s="485">
        <v>2</v>
      </c>
      <c r="R27" s="485">
        <v>11</v>
      </c>
      <c r="S27" s="34">
        <f t="shared" si="13"/>
        <v>21</v>
      </c>
      <c r="T27" s="8">
        <v>22</v>
      </c>
      <c r="U27" s="8">
        <v>121</v>
      </c>
      <c r="V27" s="5">
        <f t="shared" si="12"/>
        <v>143</v>
      </c>
      <c r="W27" s="69">
        <v>3</v>
      </c>
      <c r="X27" s="70">
        <v>25</v>
      </c>
      <c r="Y27" s="180">
        <v>2</v>
      </c>
      <c r="Z27" s="180">
        <v>3</v>
      </c>
      <c r="AA27" s="180">
        <v>4</v>
      </c>
      <c r="AB27" s="78">
        <f t="shared" si="14"/>
        <v>9</v>
      </c>
      <c r="AC27" s="81">
        <f t="shared" si="15"/>
        <v>37</v>
      </c>
    </row>
    <row r="28" spans="1:35" s="8" customFormat="1" outlineLevel="1">
      <c r="A28" s="7">
        <v>7</v>
      </c>
      <c r="B28" s="27">
        <f t="shared" si="9"/>
        <v>130</v>
      </c>
      <c r="C28" s="55">
        <v>72</v>
      </c>
      <c r="D28" s="58">
        <f t="shared" si="10"/>
        <v>42</v>
      </c>
      <c r="E28" s="59">
        <v>4</v>
      </c>
      <c r="F28" s="59">
        <v>11</v>
      </c>
      <c r="G28" s="59">
        <v>0</v>
      </c>
      <c r="H28" s="59">
        <f t="shared" si="11"/>
        <v>15</v>
      </c>
      <c r="I28" s="30">
        <v>58</v>
      </c>
      <c r="J28" s="32">
        <v>13</v>
      </c>
      <c r="K28" s="485">
        <v>8</v>
      </c>
      <c r="L28" s="485">
        <v>1</v>
      </c>
      <c r="M28" s="485">
        <v>3</v>
      </c>
      <c r="N28" s="485">
        <v>2</v>
      </c>
      <c r="O28" s="485">
        <v>4</v>
      </c>
      <c r="P28" s="485">
        <v>1</v>
      </c>
      <c r="Q28" s="485">
        <v>5</v>
      </c>
      <c r="R28" s="485">
        <v>6</v>
      </c>
      <c r="S28" s="34">
        <f t="shared" si="13"/>
        <v>15</v>
      </c>
      <c r="T28" s="8">
        <v>18</v>
      </c>
      <c r="U28" s="8">
        <v>112</v>
      </c>
      <c r="V28" s="5">
        <f t="shared" si="12"/>
        <v>130</v>
      </c>
      <c r="W28" s="69">
        <v>6</v>
      </c>
      <c r="X28" s="70">
        <v>18</v>
      </c>
      <c r="Y28" s="180">
        <v>4</v>
      </c>
      <c r="Z28" s="180">
        <v>8</v>
      </c>
      <c r="AA28" s="180">
        <v>6</v>
      </c>
      <c r="AB28" s="78">
        <f t="shared" si="14"/>
        <v>18</v>
      </c>
      <c r="AC28" s="81">
        <f t="shared" si="15"/>
        <v>42</v>
      </c>
    </row>
    <row r="29" spans="1:35" s="8" customFormat="1" outlineLevel="1">
      <c r="A29" s="7">
        <v>8</v>
      </c>
      <c r="B29" s="27">
        <f t="shared" si="9"/>
        <v>142</v>
      </c>
      <c r="C29" s="55">
        <v>54</v>
      </c>
      <c r="D29" s="58">
        <f t="shared" si="10"/>
        <v>36</v>
      </c>
      <c r="E29" s="59">
        <v>1</v>
      </c>
      <c r="F29" s="59">
        <v>6</v>
      </c>
      <c r="G29" s="59">
        <v>1</v>
      </c>
      <c r="H29" s="59">
        <f t="shared" si="11"/>
        <v>10</v>
      </c>
      <c r="I29" s="30">
        <v>88</v>
      </c>
      <c r="J29" s="32">
        <v>12</v>
      </c>
      <c r="K29" s="485">
        <v>12</v>
      </c>
      <c r="L29" s="485">
        <v>1</v>
      </c>
      <c r="M29" s="485">
        <v>7</v>
      </c>
      <c r="N29" s="485">
        <v>1</v>
      </c>
      <c r="O29" s="485">
        <v>2</v>
      </c>
      <c r="P29" s="485">
        <v>3</v>
      </c>
      <c r="Q29" s="485">
        <v>7</v>
      </c>
      <c r="R29" s="485">
        <v>26</v>
      </c>
      <c r="S29" s="34">
        <f t="shared" si="13"/>
        <v>17</v>
      </c>
      <c r="T29" s="8">
        <v>25</v>
      </c>
      <c r="U29" s="8">
        <v>117</v>
      </c>
      <c r="V29" s="5">
        <f t="shared" si="12"/>
        <v>142</v>
      </c>
      <c r="W29" s="69">
        <v>5</v>
      </c>
      <c r="X29" s="70">
        <v>20</v>
      </c>
      <c r="Y29" s="180">
        <v>3</v>
      </c>
      <c r="Z29" s="180">
        <v>4</v>
      </c>
      <c r="AA29" s="180">
        <v>4</v>
      </c>
      <c r="AB29" s="78">
        <f t="shared" si="14"/>
        <v>11</v>
      </c>
      <c r="AC29" s="81">
        <f t="shared" si="15"/>
        <v>36</v>
      </c>
    </row>
    <row r="30" spans="1:35" s="8" customFormat="1" outlineLevel="1">
      <c r="A30" s="7">
        <v>9</v>
      </c>
      <c r="B30" s="27">
        <f t="shared" si="9"/>
        <v>153</v>
      </c>
      <c r="C30" s="55">
        <v>67</v>
      </c>
      <c r="D30" s="58">
        <f t="shared" si="10"/>
        <v>32</v>
      </c>
      <c r="E30" s="59">
        <v>3</v>
      </c>
      <c r="F30" s="59">
        <v>11</v>
      </c>
      <c r="G30" s="59">
        <v>7</v>
      </c>
      <c r="H30" s="59">
        <f t="shared" si="11"/>
        <v>14</v>
      </c>
      <c r="I30" s="30">
        <v>86</v>
      </c>
      <c r="J30" s="32">
        <v>15</v>
      </c>
      <c r="K30" s="485">
        <v>13</v>
      </c>
      <c r="L30" s="485">
        <v>3</v>
      </c>
      <c r="M30" s="485">
        <v>2</v>
      </c>
      <c r="N30" s="485">
        <v>7</v>
      </c>
      <c r="O30" s="485">
        <v>4</v>
      </c>
      <c r="P30" s="485">
        <v>6</v>
      </c>
      <c r="Q30" s="485">
        <v>3</v>
      </c>
      <c r="R30" s="485">
        <v>9</v>
      </c>
      <c r="S30" s="34">
        <f t="shared" si="13"/>
        <v>24</v>
      </c>
      <c r="T30" s="8">
        <v>24</v>
      </c>
      <c r="U30" s="8">
        <v>129</v>
      </c>
      <c r="V30" s="5">
        <f t="shared" si="12"/>
        <v>153</v>
      </c>
      <c r="W30" s="69">
        <v>7</v>
      </c>
      <c r="X30" s="70">
        <v>12</v>
      </c>
      <c r="Y30" s="180">
        <v>2</v>
      </c>
      <c r="Z30" s="180">
        <v>3</v>
      </c>
      <c r="AA30" s="180">
        <v>8</v>
      </c>
      <c r="AB30" s="78">
        <f t="shared" si="14"/>
        <v>13</v>
      </c>
      <c r="AC30" s="81">
        <f t="shared" si="15"/>
        <v>32</v>
      </c>
    </row>
    <row r="31" spans="1:35" s="8" customFormat="1" outlineLevel="1">
      <c r="A31" s="7">
        <v>10</v>
      </c>
      <c r="B31" s="27">
        <f t="shared" si="9"/>
        <v>127</v>
      </c>
      <c r="C31" s="55">
        <v>61</v>
      </c>
      <c r="D31" s="58">
        <f t="shared" si="10"/>
        <v>38</v>
      </c>
      <c r="E31" s="59">
        <v>4</v>
      </c>
      <c r="F31" s="59">
        <v>3</v>
      </c>
      <c r="G31" s="59">
        <v>3</v>
      </c>
      <c r="H31" s="59">
        <f t="shared" si="11"/>
        <v>13</v>
      </c>
      <c r="I31" s="30">
        <v>66</v>
      </c>
      <c r="J31" s="28">
        <v>5</v>
      </c>
      <c r="K31" s="485">
        <v>8</v>
      </c>
      <c r="L31" s="485">
        <v>3</v>
      </c>
      <c r="M31" s="485">
        <v>2</v>
      </c>
      <c r="N31" s="485">
        <v>2</v>
      </c>
      <c r="O31" s="485">
        <v>1</v>
      </c>
      <c r="P31" s="485">
        <v>6</v>
      </c>
      <c r="Q31" s="485">
        <v>2</v>
      </c>
      <c r="R31" s="485">
        <v>9</v>
      </c>
      <c r="S31" s="31">
        <f t="shared" si="13"/>
        <v>28</v>
      </c>
      <c r="T31" s="8">
        <v>21</v>
      </c>
      <c r="U31" s="8">
        <v>106</v>
      </c>
      <c r="V31" s="5">
        <f t="shared" si="12"/>
        <v>127</v>
      </c>
      <c r="W31" s="69">
        <v>7</v>
      </c>
      <c r="X31" s="70">
        <v>23</v>
      </c>
      <c r="Y31" s="180">
        <v>0</v>
      </c>
      <c r="Z31" s="180">
        <v>2</v>
      </c>
      <c r="AA31" s="180">
        <v>6</v>
      </c>
      <c r="AB31" s="78">
        <f t="shared" si="14"/>
        <v>8</v>
      </c>
      <c r="AC31" s="81">
        <f t="shared" si="15"/>
        <v>38</v>
      </c>
    </row>
    <row r="32" spans="1:35" s="8" customFormat="1" outlineLevel="1">
      <c r="A32" s="7">
        <v>11</v>
      </c>
      <c r="B32" s="27">
        <f t="shared" si="9"/>
        <v>163</v>
      </c>
      <c r="C32" s="55">
        <v>75</v>
      </c>
      <c r="D32" s="58">
        <f t="shared" si="10"/>
        <v>38</v>
      </c>
      <c r="E32" s="59">
        <v>4</v>
      </c>
      <c r="F32" s="59">
        <v>6</v>
      </c>
      <c r="G32" s="59">
        <v>2</v>
      </c>
      <c r="H32" s="266">
        <f t="shared" si="11"/>
        <v>25</v>
      </c>
      <c r="I32" s="30">
        <v>88</v>
      </c>
      <c r="J32" s="28">
        <v>14</v>
      </c>
      <c r="K32" s="485">
        <v>9</v>
      </c>
      <c r="L32" s="485">
        <v>1</v>
      </c>
      <c r="M32" s="485">
        <v>5</v>
      </c>
      <c r="N32" s="485">
        <v>7</v>
      </c>
      <c r="O32" s="485">
        <v>4</v>
      </c>
      <c r="P32" s="485">
        <v>0</v>
      </c>
      <c r="Q32" s="485">
        <v>4</v>
      </c>
      <c r="R32" s="485">
        <v>28</v>
      </c>
      <c r="S32" s="53">
        <f t="shared" si="13"/>
        <v>16</v>
      </c>
      <c r="T32" s="8">
        <v>28</v>
      </c>
      <c r="U32" s="8">
        <v>135</v>
      </c>
      <c r="V32" s="5">
        <f t="shared" si="12"/>
        <v>163</v>
      </c>
      <c r="W32" s="69">
        <v>6</v>
      </c>
      <c r="X32" s="70">
        <v>17</v>
      </c>
      <c r="Y32" s="180">
        <v>3</v>
      </c>
      <c r="Z32" s="180">
        <v>1</v>
      </c>
      <c r="AA32" s="180">
        <v>11</v>
      </c>
      <c r="AB32" s="78">
        <f t="shared" si="14"/>
        <v>15</v>
      </c>
      <c r="AC32" s="81">
        <f t="shared" si="15"/>
        <v>38</v>
      </c>
    </row>
    <row r="33" spans="1:35" s="8" customFormat="1" ht="15.75" outlineLevel="1" thickBot="1">
      <c r="A33" s="445">
        <v>12</v>
      </c>
      <c r="B33" s="446">
        <f>C33+I33</f>
        <v>128</v>
      </c>
      <c r="C33" s="462">
        <v>57</v>
      </c>
      <c r="D33" s="463">
        <f t="shared" si="10"/>
        <v>39</v>
      </c>
      <c r="E33" s="464">
        <v>0</v>
      </c>
      <c r="F33" s="464">
        <v>7</v>
      </c>
      <c r="G33" s="464">
        <v>2</v>
      </c>
      <c r="H33" s="464">
        <f t="shared" si="11"/>
        <v>9</v>
      </c>
      <c r="I33" s="449">
        <v>71</v>
      </c>
      <c r="J33" s="28">
        <v>9</v>
      </c>
      <c r="K33" s="485">
        <v>4</v>
      </c>
      <c r="L33" s="485">
        <v>5</v>
      </c>
      <c r="M33" s="485">
        <v>2</v>
      </c>
      <c r="N33" s="485">
        <v>4</v>
      </c>
      <c r="O33" s="485">
        <v>3</v>
      </c>
      <c r="P33" s="485">
        <v>0</v>
      </c>
      <c r="Q33" s="485">
        <v>8</v>
      </c>
      <c r="R33" s="485">
        <v>18</v>
      </c>
      <c r="S33" s="31">
        <f t="shared" si="13"/>
        <v>18</v>
      </c>
      <c r="T33" s="391">
        <v>29</v>
      </c>
      <c r="U33" s="392">
        <v>99</v>
      </c>
      <c r="V33" s="393">
        <f t="shared" si="12"/>
        <v>128</v>
      </c>
      <c r="W33" s="83">
        <v>10</v>
      </c>
      <c r="X33" s="84">
        <v>16</v>
      </c>
      <c r="Y33" s="181">
        <v>2</v>
      </c>
      <c r="Z33" s="181">
        <v>7</v>
      </c>
      <c r="AA33" s="181">
        <v>4</v>
      </c>
      <c r="AB33" s="85">
        <f t="shared" si="14"/>
        <v>13</v>
      </c>
      <c r="AC33" s="86">
        <f t="shared" si="15"/>
        <v>39</v>
      </c>
    </row>
    <row r="34" spans="1:35" s="8" customFormat="1" ht="16.5" thickTop="1" thickBot="1">
      <c r="A34" s="451"/>
      <c r="B34" s="452">
        <f>C34+I34</f>
        <v>2165</v>
      </c>
      <c r="C34" s="465">
        <f t="shared" ref="C34:U34" si="16">SUM(C22:C33)</f>
        <v>984</v>
      </c>
      <c r="D34" s="465">
        <f t="shared" si="16"/>
        <v>485</v>
      </c>
      <c r="E34" s="465">
        <f t="shared" si="16"/>
        <v>67</v>
      </c>
      <c r="F34" s="465">
        <f t="shared" si="16"/>
        <v>113</v>
      </c>
      <c r="G34" s="465">
        <f t="shared" si="16"/>
        <v>41</v>
      </c>
      <c r="H34" s="465">
        <f t="shared" si="16"/>
        <v>278</v>
      </c>
      <c r="I34" s="454">
        <f t="shared" si="16"/>
        <v>1181</v>
      </c>
      <c r="J34" s="455">
        <f t="shared" si="16"/>
        <v>247</v>
      </c>
      <c r="K34" s="455">
        <f t="shared" si="16"/>
        <v>124</v>
      </c>
      <c r="L34" s="455">
        <f t="shared" si="16"/>
        <v>51</v>
      </c>
      <c r="M34" s="455">
        <f t="shared" si="16"/>
        <v>76</v>
      </c>
      <c r="N34" s="456">
        <f>SUM(N22:N33)</f>
        <v>55</v>
      </c>
      <c r="O34" s="456">
        <f>SUM(O22:O33)</f>
        <v>76</v>
      </c>
      <c r="P34" s="456">
        <f>SUM(P22:P33)</f>
        <v>32</v>
      </c>
      <c r="Q34" s="456">
        <f>SUM(Q22:Q33)</f>
        <v>54</v>
      </c>
      <c r="R34" s="456">
        <f>SUM(R22:R33)</f>
        <v>157</v>
      </c>
      <c r="S34" s="457">
        <f t="shared" si="16"/>
        <v>309</v>
      </c>
      <c r="T34" s="8">
        <f t="shared" si="16"/>
        <v>255</v>
      </c>
      <c r="U34" s="8">
        <f t="shared" si="16"/>
        <v>1910</v>
      </c>
      <c r="V34" s="8">
        <f>SUM(V22:V33)</f>
        <v>2165</v>
      </c>
      <c r="W34" s="458">
        <f t="shared" ref="W34:AC34" si="17">SUM(W22:W33)</f>
        <v>77</v>
      </c>
      <c r="X34" s="459">
        <f t="shared" si="17"/>
        <v>247</v>
      </c>
      <c r="Y34" s="459">
        <f t="shared" si="17"/>
        <v>41</v>
      </c>
      <c r="Z34" s="459">
        <f t="shared" si="17"/>
        <v>54</v>
      </c>
      <c r="AA34" s="459">
        <f t="shared" si="17"/>
        <v>66</v>
      </c>
      <c r="AB34" s="460">
        <f t="shared" si="17"/>
        <v>161</v>
      </c>
      <c r="AC34" s="466">
        <f t="shared" si="17"/>
        <v>485</v>
      </c>
      <c r="AD34" s="12"/>
      <c r="AE34" s="12"/>
      <c r="AF34" s="12"/>
      <c r="AG34" s="12"/>
      <c r="AH34" s="12"/>
      <c r="AI34" s="12"/>
    </row>
    <row r="35" spans="1:35" s="12" customFormat="1" ht="15.75" thickBo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1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 s="3" customFormat="1">
      <c r="A36" s="559" t="s">
        <v>56</v>
      </c>
      <c r="B36" s="575" t="s">
        <v>59</v>
      </c>
      <c r="C36" s="576"/>
      <c r="D36" s="576"/>
      <c r="E36" s="576"/>
      <c r="F36" s="576"/>
      <c r="G36" s="576"/>
      <c r="H36" s="576"/>
      <c r="I36" s="576"/>
      <c r="J36" s="576"/>
      <c r="K36" s="576"/>
      <c r="L36" s="576"/>
      <c r="M36" s="576"/>
      <c r="N36" s="577"/>
      <c r="O36" s="577"/>
      <c r="P36" s="577"/>
      <c r="Q36" s="577"/>
      <c r="R36" s="577"/>
      <c r="S36" s="578"/>
      <c r="T36" s="5" t="s">
        <v>72</v>
      </c>
      <c r="U36" s="5"/>
      <c r="V36" s="5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ht="15.75" customHeight="1" thickBot="1">
      <c r="A37" s="560"/>
      <c r="B37" s="579" t="s">
        <v>12</v>
      </c>
      <c r="C37" s="581" t="s">
        <v>20</v>
      </c>
      <c r="D37" s="481"/>
      <c r="E37" s="481"/>
      <c r="F37" s="481"/>
      <c r="G37" s="481"/>
      <c r="H37" s="481"/>
      <c r="I37" s="583" t="s">
        <v>21</v>
      </c>
      <c r="J37" s="481"/>
      <c r="K37" s="481"/>
      <c r="L37" s="481"/>
      <c r="M37" s="481"/>
      <c r="N37" s="481"/>
      <c r="O37" s="481"/>
      <c r="P37" s="481"/>
      <c r="Q37" s="481"/>
      <c r="R37" s="481"/>
      <c r="S37" s="48"/>
      <c r="T37" s="557" t="s">
        <v>77</v>
      </c>
      <c r="U37" s="558"/>
      <c r="V37" s="558"/>
      <c r="W37" s="1" t="s">
        <v>70</v>
      </c>
    </row>
    <row r="38" spans="1:35">
      <c r="A38" s="561"/>
      <c r="B38" s="580"/>
      <c r="C38" s="582"/>
      <c r="D38" s="267" t="s">
        <v>5</v>
      </c>
      <c r="E38" s="50" t="s">
        <v>67</v>
      </c>
      <c r="F38" s="50" t="s">
        <v>68</v>
      </c>
      <c r="G38" s="50" t="s">
        <v>69</v>
      </c>
      <c r="H38" s="230" t="s">
        <v>60</v>
      </c>
      <c r="I38" s="584"/>
      <c r="J38" s="49" t="s">
        <v>15</v>
      </c>
      <c r="K38" s="49" t="s">
        <v>16</v>
      </c>
      <c r="L38" s="49" t="s">
        <v>17</v>
      </c>
      <c r="M38" s="49" t="s">
        <v>18</v>
      </c>
      <c r="N38" s="16" t="s">
        <v>49</v>
      </c>
      <c r="O38" s="16" t="s">
        <v>50</v>
      </c>
      <c r="P38" s="16" t="s">
        <v>51</v>
      </c>
      <c r="Q38" s="16" t="s">
        <v>66</v>
      </c>
      <c r="R38" s="16" t="s">
        <v>48</v>
      </c>
      <c r="S38" s="231" t="s">
        <v>61</v>
      </c>
      <c r="T38" s="482" t="s">
        <v>78</v>
      </c>
      <c r="U38" s="273" t="s">
        <v>73</v>
      </c>
      <c r="V38" s="390" t="s">
        <v>76</v>
      </c>
      <c r="W38" s="71" t="s">
        <v>43</v>
      </c>
      <c r="X38" s="72" t="s">
        <v>44</v>
      </c>
      <c r="Y38" s="177" t="s">
        <v>53</v>
      </c>
      <c r="Z38" s="177" t="s">
        <v>52</v>
      </c>
      <c r="AA38" s="177" t="s">
        <v>54</v>
      </c>
      <c r="AB38" s="75" t="s">
        <v>45</v>
      </c>
      <c r="AC38" s="183" t="s">
        <v>55</v>
      </c>
    </row>
    <row r="39" spans="1:35" outlineLevel="1">
      <c r="A39" s="7">
        <v>1</v>
      </c>
      <c r="B39" s="195">
        <f>B5-B22</f>
        <v>2</v>
      </c>
      <c r="C39" s="196">
        <f t="shared" ref="C39:S50" si="18">C5-C22</f>
        <v>-10</v>
      </c>
      <c r="D39" s="197">
        <f t="shared" si="18"/>
        <v>-9</v>
      </c>
      <c r="E39" s="197">
        <f t="shared" si="18"/>
        <v>3</v>
      </c>
      <c r="F39" s="197">
        <f t="shared" si="18"/>
        <v>-9</v>
      </c>
      <c r="G39" s="197">
        <f t="shared" si="18"/>
        <v>-1</v>
      </c>
      <c r="H39" s="198">
        <f t="shared" si="18"/>
        <v>6</v>
      </c>
      <c r="I39" s="199">
        <f t="shared" si="18"/>
        <v>12</v>
      </c>
      <c r="J39" s="200">
        <f t="shared" si="18"/>
        <v>-12</v>
      </c>
      <c r="K39" s="200">
        <f t="shared" si="18"/>
        <v>6</v>
      </c>
      <c r="L39" s="200">
        <f t="shared" si="18"/>
        <v>11</v>
      </c>
      <c r="M39" s="200">
        <f t="shared" si="18"/>
        <v>3</v>
      </c>
      <c r="N39" s="201">
        <f t="shared" si="18"/>
        <v>-5</v>
      </c>
      <c r="O39" s="201">
        <f t="shared" si="18"/>
        <v>0</v>
      </c>
      <c r="P39" s="201">
        <f t="shared" si="18"/>
        <v>-1</v>
      </c>
      <c r="Q39" s="201">
        <f t="shared" si="18"/>
        <v>1</v>
      </c>
      <c r="R39" s="201">
        <f t="shared" si="18"/>
        <v>-1</v>
      </c>
      <c r="S39" s="202">
        <f t="shared" si="18"/>
        <v>10</v>
      </c>
      <c r="T39" s="1">
        <f>T5-T22</f>
        <v>20</v>
      </c>
      <c r="U39" s="1">
        <f>U5-U22</f>
        <v>-18</v>
      </c>
      <c r="V39" s="5">
        <f t="shared" ref="V39:V51" si="19">T39+U39</f>
        <v>2</v>
      </c>
      <c r="W39" s="238">
        <f t="shared" ref="W39:AC51" si="20">W5-W22</f>
        <v>2</v>
      </c>
      <c r="X39" s="239">
        <f t="shared" si="20"/>
        <v>-9</v>
      </c>
      <c r="Y39" s="257">
        <f t="shared" si="20"/>
        <v>1</v>
      </c>
      <c r="Z39" s="257">
        <f t="shared" si="20"/>
        <v>-2</v>
      </c>
      <c r="AA39" s="257">
        <f t="shared" si="20"/>
        <v>-1</v>
      </c>
      <c r="AB39" s="240">
        <f t="shared" si="20"/>
        <v>-2</v>
      </c>
      <c r="AC39" s="241">
        <f t="shared" si="20"/>
        <v>-9</v>
      </c>
    </row>
    <row r="40" spans="1:35" outlineLevel="1">
      <c r="A40" s="7">
        <v>2</v>
      </c>
      <c r="B40" s="195">
        <f t="shared" ref="B40:U51" si="21">B6-B23</f>
        <v>-38</v>
      </c>
      <c r="C40" s="196">
        <f t="shared" si="21"/>
        <v>-19</v>
      </c>
      <c r="D40" s="203">
        <f t="shared" si="21"/>
        <v>-19</v>
      </c>
      <c r="E40" s="203">
        <f t="shared" si="18"/>
        <v>-2</v>
      </c>
      <c r="F40" s="203">
        <f t="shared" si="18"/>
        <v>3</v>
      </c>
      <c r="G40" s="203">
        <f t="shared" si="18"/>
        <v>-4</v>
      </c>
      <c r="H40" s="204">
        <f t="shared" si="21"/>
        <v>3</v>
      </c>
      <c r="I40" s="205">
        <f t="shared" si="21"/>
        <v>-19</v>
      </c>
      <c r="J40" s="206">
        <f t="shared" si="21"/>
        <v>-7</v>
      </c>
      <c r="K40" s="206">
        <f t="shared" si="21"/>
        <v>3</v>
      </c>
      <c r="L40" s="206">
        <f t="shared" si="21"/>
        <v>1</v>
      </c>
      <c r="M40" s="206">
        <f t="shared" si="21"/>
        <v>-8</v>
      </c>
      <c r="N40" s="207">
        <f t="shared" si="21"/>
        <v>-1</v>
      </c>
      <c r="O40" s="207">
        <f t="shared" si="21"/>
        <v>1</v>
      </c>
      <c r="P40" s="207">
        <f t="shared" si="21"/>
        <v>1</v>
      </c>
      <c r="Q40" s="207">
        <f t="shared" si="18"/>
        <v>2</v>
      </c>
      <c r="R40" s="207">
        <f t="shared" si="21"/>
        <v>-10</v>
      </c>
      <c r="S40" s="208">
        <f t="shared" si="21"/>
        <v>-1</v>
      </c>
      <c r="T40" s="1">
        <f t="shared" si="21"/>
        <v>3</v>
      </c>
      <c r="U40" s="1">
        <f t="shared" si="21"/>
        <v>-41</v>
      </c>
      <c r="V40" s="5">
        <f t="shared" si="19"/>
        <v>-38</v>
      </c>
      <c r="W40" s="242">
        <f t="shared" si="20"/>
        <v>1</v>
      </c>
      <c r="X40" s="243">
        <f t="shared" si="20"/>
        <v>-6</v>
      </c>
      <c r="Y40" s="258">
        <f t="shared" si="20"/>
        <v>-6</v>
      </c>
      <c r="Z40" s="258">
        <f t="shared" si="20"/>
        <v>-7</v>
      </c>
      <c r="AA40" s="258">
        <f t="shared" si="20"/>
        <v>-1</v>
      </c>
      <c r="AB40" s="244">
        <f t="shared" si="20"/>
        <v>-14</v>
      </c>
      <c r="AC40" s="245">
        <f t="shared" si="20"/>
        <v>-19</v>
      </c>
    </row>
    <row r="41" spans="1:35" outlineLevel="1">
      <c r="A41" s="7">
        <v>3</v>
      </c>
      <c r="B41" s="195">
        <f t="shared" si="21"/>
        <v>-146</v>
      </c>
      <c r="C41" s="196">
        <f t="shared" si="21"/>
        <v>-62</v>
      </c>
      <c r="D41" s="203">
        <f t="shared" si="21"/>
        <v>-21</v>
      </c>
      <c r="E41" s="203">
        <f t="shared" si="18"/>
        <v>-9</v>
      </c>
      <c r="F41" s="203">
        <f t="shared" si="18"/>
        <v>-14</v>
      </c>
      <c r="G41" s="203">
        <f t="shared" si="18"/>
        <v>-4</v>
      </c>
      <c r="H41" s="204">
        <f t="shared" si="21"/>
        <v>-14</v>
      </c>
      <c r="I41" s="205">
        <f t="shared" si="21"/>
        <v>-84</v>
      </c>
      <c r="J41" s="206">
        <f t="shared" si="21"/>
        <v>-47</v>
      </c>
      <c r="K41" s="206">
        <f t="shared" si="21"/>
        <v>-20</v>
      </c>
      <c r="L41" s="206">
        <f t="shared" si="21"/>
        <v>7</v>
      </c>
      <c r="M41" s="206">
        <f t="shared" si="21"/>
        <v>-6</v>
      </c>
      <c r="N41" s="207">
        <f t="shared" si="21"/>
        <v>7</v>
      </c>
      <c r="O41" s="207">
        <f t="shared" si="21"/>
        <v>-11</v>
      </c>
      <c r="P41" s="207">
        <f t="shared" si="21"/>
        <v>2</v>
      </c>
      <c r="Q41" s="207">
        <f t="shared" si="18"/>
        <v>-3</v>
      </c>
      <c r="R41" s="207">
        <f t="shared" si="21"/>
        <v>-9</v>
      </c>
      <c r="S41" s="208">
        <f t="shared" si="21"/>
        <v>-4</v>
      </c>
      <c r="T41" s="1">
        <f t="shared" si="21"/>
        <v>-14</v>
      </c>
      <c r="U41" s="1">
        <f t="shared" si="21"/>
        <v>-132</v>
      </c>
      <c r="V41" s="5">
        <f t="shared" si="19"/>
        <v>-146</v>
      </c>
      <c r="W41" s="242">
        <f t="shared" si="20"/>
        <v>-9</v>
      </c>
      <c r="X41" s="243">
        <f t="shared" si="20"/>
        <v>-17</v>
      </c>
      <c r="Y41" s="258">
        <f t="shared" si="20"/>
        <v>-1</v>
      </c>
      <c r="Z41" s="258">
        <f t="shared" si="20"/>
        <v>4</v>
      </c>
      <c r="AA41" s="258">
        <f t="shared" si="20"/>
        <v>2</v>
      </c>
      <c r="AB41" s="244">
        <f t="shared" si="20"/>
        <v>5</v>
      </c>
      <c r="AC41" s="245">
        <f t="shared" si="20"/>
        <v>-21</v>
      </c>
    </row>
    <row r="42" spans="1:35" outlineLevel="1">
      <c r="A42" s="7">
        <v>4</v>
      </c>
      <c r="B42" s="195">
        <f t="shared" si="21"/>
        <v>93</v>
      </c>
      <c r="C42" s="196">
        <f t="shared" si="21"/>
        <v>11</v>
      </c>
      <c r="D42" s="203">
        <f t="shared" si="21"/>
        <v>-10</v>
      </c>
      <c r="E42" s="203">
        <f t="shared" si="18"/>
        <v>4</v>
      </c>
      <c r="F42" s="203">
        <f t="shared" si="18"/>
        <v>3</v>
      </c>
      <c r="G42" s="203">
        <f t="shared" si="18"/>
        <v>2</v>
      </c>
      <c r="H42" s="204">
        <f t="shared" si="21"/>
        <v>12</v>
      </c>
      <c r="I42" s="205">
        <f t="shared" si="21"/>
        <v>82</v>
      </c>
      <c r="J42" s="206">
        <f t="shared" si="21"/>
        <v>11</v>
      </c>
      <c r="K42" s="206">
        <f t="shared" si="21"/>
        <v>1</v>
      </c>
      <c r="L42" s="206">
        <f t="shared" si="21"/>
        <v>0</v>
      </c>
      <c r="M42" s="206">
        <f t="shared" si="21"/>
        <v>9</v>
      </c>
      <c r="N42" s="207">
        <f t="shared" si="21"/>
        <v>3</v>
      </c>
      <c r="O42" s="207">
        <f t="shared" si="21"/>
        <v>-4</v>
      </c>
      <c r="P42" s="207">
        <f t="shared" si="21"/>
        <v>-1</v>
      </c>
      <c r="Q42" s="207">
        <f t="shared" si="18"/>
        <v>16</v>
      </c>
      <c r="R42" s="207">
        <f t="shared" si="21"/>
        <v>5</v>
      </c>
      <c r="S42" s="208">
        <f t="shared" si="21"/>
        <v>42</v>
      </c>
      <c r="T42" s="1">
        <f t="shared" si="21"/>
        <v>19</v>
      </c>
      <c r="U42" s="1">
        <f t="shared" si="21"/>
        <v>74</v>
      </c>
      <c r="V42" s="5">
        <f t="shared" si="19"/>
        <v>93</v>
      </c>
      <c r="W42" s="242">
        <f t="shared" si="20"/>
        <v>-1</v>
      </c>
      <c r="X42" s="243">
        <f t="shared" si="20"/>
        <v>-5</v>
      </c>
      <c r="Y42" s="258">
        <f t="shared" si="20"/>
        <v>-3</v>
      </c>
      <c r="Z42" s="258">
        <f t="shared" si="20"/>
        <v>-1</v>
      </c>
      <c r="AA42" s="258">
        <f t="shared" si="20"/>
        <v>0</v>
      </c>
      <c r="AB42" s="244">
        <f t="shared" si="20"/>
        <v>-4</v>
      </c>
      <c r="AC42" s="245">
        <f t="shared" si="20"/>
        <v>-10</v>
      </c>
    </row>
    <row r="43" spans="1:35" outlineLevel="1">
      <c r="A43" s="7">
        <v>5</v>
      </c>
      <c r="B43" s="195">
        <f t="shared" si="21"/>
        <v>111</v>
      </c>
      <c r="C43" s="196">
        <f t="shared" si="21"/>
        <v>15</v>
      </c>
      <c r="D43" s="203">
        <f t="shared" si="21"/>
        <v>-1</v>
      </c>
      <c r="E43" s="203">
        <f t="shared" si="18"/>
        <v>2</v>
      </c>
      <c r="F43" s="203">
        <f t="shared" si="18"/>
        <v>5</v>
      </c>
      <c r="G43" s="203">
        <f t="shared" si="18"/>
        <v>-1</v>
      </c>
      <c r="H43" s="204">
        <f t="shared" si="21"/>
        <v>10</v>
      </c>
      <c r="I43" s="205">
        <f t="shared" si="21"/>
        <v>96</v>
      </c>
      <c r="J43" s="209">
        <f t="shared" si="21"/>
        <v>7</v>
      </c>
      <c r="K43" s="209">
        <f t="shared" si="21"/>
        <v>8</v>
      </c>
      <c r="L43" s="209">
        <f t="shared" si="21"/>
        <v>3</v>
      </c>
      <c r="M43" s="209">
        <f t="shared" si="21"/>
        <v>5</v>
      </c>
      <c r="N43" s="210">
        <f t="shared" si="21"/>
        <v>11</v>
      </c>
      <c r="O43" s="210">
        <f t="shared" si="21"/>
        <v>1</v>
      </c>
      <c r="P43" s="210">
        <f t="shared" si="21"/>
        <v>-3</v>
      </c>
      <c r="Q43" s="210">
        <f t="shared" si="18"/>
        <v>-2</v>
      </c>
      <c r="R43" s="210">
        <f t="shared" si="21"/>
        <v>46</v>
      </c>
      <c r="S43" s="211">
        <f t="shared" si="21"/>
        <v>20</v>
      </c>
      <c r="T43" s="1">
        <f t="shared" si="21"/>
        <v>74</v>
      </c>
      <c r="U43" s="1">
        <f t="shared" si="21"/>
        <v>37</v>
      </c>
      <c r="V43" s="5">
        <f t="shared" si="19"/>
        <v>111</v>
      </c>
      <c r="W43" s="246">
        <f t="shared" si="20"/>
        <v>2</v>
      </c>
      <c r="X43" s="247">
        <f t="shared" si="20"/>
        <v>2</v>
      </c>
      <c r="Y43" s="259">
        <f t="shared" si="20"/>
        <v>-3</v>
      </c>
      <c r="Z43" s="259">
        <f t="shared" si="20"/>
        <v>-1</v>
      </c>
      <c r="AA43" s="259">
        <f t="shared" si="20"/>
        <v>-1</v>
      </c>
      <c r="AB43" s="248">
        <f t="shared" si="20"/>
        <v>-5</v>
      </c>
      <c r="AC43" s="245">
        <f t="shared" si="20"/>
        <v>-1</v>
      </c>
    </row>
    <row r="44" spans="1:35" outlineLevel="1">
      <c r="A44" s="7">
        <v>6</v>
      </c>
      <c r="B44" s="195">
        <f t="shared" si="21"/>
        <v>0</v>
      </c>
      <c r="C44" s="196">
        <f t="shared" si="21"/>
        <v>-8</v>
      </c>
      <c r="D44" s="203">
        <f t="shared" si="21"/>
        <v>-6</v>
      </c>
      <c r="E44" s="203">
        <f t="shared" si="18"/>
        <v>-3</v>
      </c>
      <c r="F44" s="203">
        <f t="shared" si="18"/>
        <v>-1</v>
      </c>
      <c r="G44" s="203">
        <f t="shared" si="18"/>
        <v>2</v>
      </c>
      <c r="H44" s="204">
        <f t="shared" si="21"/>
        <v>0</v>
      </c>
      <c r="I44" s="205">
        <f t="shared" si="21"/>
        <v>8</v>
      </c>
      <c r="J44" s="209">
        <f t="shared" si="21"/>
        <v>13</v>
      </c>
      <c r="K44" s="209">
        <f t="shared" si="21"/>
        <v>-4</v>
      </c>
      <c r="L44" s="209">
        <f t="shared" si="21"/>
        <v>-3</v>
      </c>
      <c r="M44" s="209">
        <f t="shared" si="21"/>
        <v>-1</v>
      </c>
      <c r="N44" s="210">
        <f t="shared" si="21"/>
        <v>2</v>
      </c>
      <c r="O44" s="210">
        <f t="shared" si="21"/>
        <v>-6</v>
      </c>
      <c r="P44" s="210">
        <f t="shared" si="21"/>
        <v>2</v>
      </c>
      <c r="Q44" s="210">
        <f t="shared" si="18"/>
        <v>-1</v>
      </c>
      <c r="R44" s="210">
        <f t="shared" si="21"/>
        <v>6</v>
      </c>
      <c r="S44" s="211">
        <f t="shared" si="21"/>
        <v>0</v>
      </c>
      <c r="T44" s="1">
        <f t="shared" si="21"/>
        <v>-1</v>
      </c>
      <c r="U44" s="1">
        <f t="shared" si="21"/>
        <v>1</v>
      </c>
      <c r="V44" s="5">
        <f t="shared" si="19"/>
        <v>0</v>
      </c>
      <c r="W44" s="246">
        <f t="shared" si="20"/>
        <v>-1</v>
      </c>
      <c r="X44" s="247">
        <f t="shared" si="20"/>
        <v>-8</v>
      </c>
      <c r="Y44" s="259">
        <f t="shared" si="20"/>
        <v>-1</v>
      </c>
      <c r="Z44" s="259">
        <f t="shared" si="20"/>
        <v>3</v>
      </c>
      <c r="AA44" s="259">
        <f t="shared" si="20"/>
        <v>1</v>
      </c>
      <c r="AB44" s="248">
        <f t="shared" si="20"/>
        <v>3</v>
      </c>
      <c r="AC44" s="245">
        <f t="shared" si="20"/>
        <v>-6</v>
      </c>
    </row>
    <row r="45" spans="1:35" outlineLevel="1">
      <c r="A45" s="7">
        <v>7</v>
      </c>
      <c r="B45" s="195">
        <f t="shared" si="21"/>
        <v>2</v>
      </c>
      <c r="C45" s="196">
        <f t="shared" si="21"/>
        <v>-24</v>
      </c>
      <c r="D45" s="203">
        <f t="shared" si="21"/>
        <v>-16</v>
      </c>
      <c r="E45" s="203">
        <f t="shared" si="18"/>
        <v>0</v>
      </c>
      <c r="F45" s="203">
        <f t="shared" si="18"/>
        <v>-5</v>
      </c>
      <c r="G45" s="203">
        <f t="shared" si="18"/>
        <v>0</v>
      </c>
      <c r="H45" s="204">
        <f t="shared" si="21"/>
        <v>-3</v>
      </c>
      <c r="I45" s="205">
        <f t="shared" si="21"/>
        <v>26</v>
      </c>
      <c r="J45" s="209">
        <f t="shared" si="21"/>
        <v>2</v>
      </c>
      <c r="K45" s="209">
        <f t="shared" si="21"/>
        <v>-4</v>
      </c>
      <c r="L45" s="209">
        <f t="shared" si="21"/>
        <v>6</v>
      </c>
      <c r="M45" s="209">
        <f t="shared" si="21"/>
        <v>2</v>
      </c>
      <c r="N45" s="210">
        <f t="shared" si="21"/>
        <v>0</v>
      </c>
      <c r="O45" s="210">
        <f t="shared" si="21"/>
        <v>-2</v>
      </c>
      <c r="P45" s="210">
        <f t="shared" si="21"/>
        <v>6</v>
      </c>
      <c r="Q45" s="210">
        <f t="shared" si="18"/>
        <v>-5</v>
      </c>
      <c r="R45" s="210">
        <f t="shared" si="21"/>
        <v>19</v>
      </c>
      <c r="S45" s="211">
        <f t="shared" si="21"/>
        <v>2</v>
      </c>
      <c r="T45" s="1">
        <f t="shared" si="21"/>
        <v>6</v>
      </c>
      <c r="U45" s="1">
        <f t="shared" si="21"/>
        <v>-4</v>
      </c>
      <c r="V45" s="5">
        <f t="shared" si="19"/>
        <v>2</v>
      </c>
      <c r="W45" s="246">
        <f t="shared" si="20"/>
        <v>-3</v>
      </c>
      <c r="X45" s="247">
        <f t="shared" si="20"/>
        <v>-2</v>
      </c>
      <c r="Y45" s="259">
        <f t="shared" si="20"/>
        <v>-4</v>
      </c>
      <c r="Z45" s="259">
        <f t="shared" si="20"/>
        <v>-3</v>
      </c>
      <c r="AA45" s="259">
        <f t="shared" si="20"/>
        <v>-4</v>
      </c>
      <c r="AB45" s="248">
        <f t="shared" si="20"/>
        <v>-11</v>
      </c>
      <c r="AC45" s="245">
        <f t="shared" si="20"/>
        <v>-16</v>
      </c>
    </row>
    <row r="46" spans="1:35" outlineLevel="1">
      <c r="A46" s="7">
        <v>8</v>
      </c>
      <c r="B46" s="195">
        <f t="shared" si="21"/>
        <v>7</v>
      </c>
      <c r="C46" s="196">
        <f t="shared" si="21"/>
        <v>-3</v>
      </c>
      <c r="D46" s="203">
        <f t="shared" si="21"/>
        <v>-6</v>
      </c>
      <c r="E46" s="203">
        <f t="shared" si="18"/>
        <v>5</v>
      </c>
      <c r="F46" s="203">
        <f t="shared" si="18"/>
        <v>-1</v>
      </c>
      <c r="G46" s="203">
        <f t="shared" si="18"/>
        <v>1</v>
      </c>
      <c r="H46" s="204">
        <f t="shared" si="21"/>
        <v>-2</v>
      </c>
      <c r="I46" s="205">
        <f t="shared" si="21"/>
        <v>10</v>
      </c>
      <c r="J46" s="209">
        <f t="shared" si="21"/>
        <v>15</v>
      </c>
      <c r="K46" s="209">
        <f t="shared" si="21"/>
        <v>-5</v>
      </c>
      <c r="L46" s="209">
        <f t="shared" si="21"/>
        <v>1</v>
      </c>
      <c r="M46" s="209">
        <f t="shared" si="21"/>
        <v>-3</v>
      </c>
      <c r="N46" s="210">
        <f t="shared" si="21"/>
        <v>3</v>
      </c>
      <c r="O46" s="210">
        <f t="shared" si="21"/>
        <v>3</v>
      </c>
      <c r="P46" s="210">
        <f t="shared" si="21"/>
        <v>3</v>
      </c>
      <c r="Q46" s="210">
        <f t="shared" si="18"/>
        <v>-2</v>
      </c>
      <c r="R46" s="210">
        <f t="shared" si="21"/>
        <v>-15</v>
      </c>
      <c r="S46" s="211">
        <f t="shared" si="21"/>
        <v>10</v>
      </c>
      <c r="T46" s="1">
        <f t="shared" si="21"/>
        <v>-9</v>
      </c>
      <c r="U46" s="1">
        <f t="shared" si="21"/>
        <v>16</v>
      </c>
      <c r="V46" s="5">
        <f t="shared" si="19"/>
        <v>7</v>
      </c>
      <c r="W46" s="246">
        <f t="shared" si="20"/>
        <v>-1</v>
      </c>
      <c r="X46" s="247">
        <f t="shared" si="20"/>
        <v>-3</v>
      </c>
      <c r="Y46" s="259">
        <f t="shared" si="20"/>
        <v>2</v>
      </c>
      <c r="Z46" s="259">
        <f t="shared" si="20"/>
        <v>0</v>
      </c>
      <c r="AA46" s="259">
        <f t="shared" si="20"/>
        <v>-4</v>
      </c>
      <c r="AB46" s="248">
        <f t="shared" si="20"/>
        <v>-2</v>
      </c>
      <c r="AC46" s="245">
        <f t="shared" si="20"/>
        <v>-6</v>
      </c>
    </row>
    <row r="47" spans="1:35" outlineLevel="1">
      <c r="A47" s="7">
        <v>9</v>
      </c>
      <c r="B47" s="195">
        <f t="shared" si="21"/>
        <v>-35</v>
      </c>
      <c r="C47" s="196">
        <f t="shared" si="21"/>
        <v>-13</v>
      </c>
      <c r="D47" s="203">
        <f t="shared" si="21"/>
        <v>-6</v>
      </c>
      <c r="E47" s="203">
        <f t="shared" si="18"/>
        <v>3</v>
      </c>
      <c r="F47" s="203">
        <f t="shared" si="18"/>
        <v>0</v>
      </c>
      <c r="G47" s="203">
        <f t="shared" si="18"/>
        <v>-6</v>
      </c>
      <c r="H47" s="204">
        <f t="shared" si="21"/>
        <v>-4</v>
      </c>
      <c r="I47" s="205">
        <f t="shared" si="21"/>
        <v>-22</v>
      </c>
      <c r="J47" s="209">
        <f t="shared" si="21"/>
        <v>-2</v>
      </c>
      <c r="K47" s="209">
        <f t="shared" si="21"/>
        <v>-7</v>
      </c>
      <c r="L47" s="209">
        <f t="shared" si="21"/>
        <v>-3</v>
      </c>
      <c r="M47" s="209">
        <f t="shared" si="21"/>
        <v>2</v>
      </c>
      <c r="N47" s="210">
        <f t="shared" si="21"/>
        <v>-7</v>
      </c>
      <c r="O47" s="210">
        <f t="shared" si="21"/>
        <v>0</v>
      </c>
      <c r="P47" s="210">
        <f t="shared" si="21"/>
        <v>-5</v>
      </c>
      <c r="Q47" s="210">
        <f t="shared" si="18"/>
        <v>0</v>
      </c>
      <c r="R47" s="210">
        <f t="shared" si="21"/>
        <v>2</v>
      </c>
      <c r="S47" s="211">
        <f t="shared" si="21"/>
        <v>-2</v>
      </c>
      <c r="T47" s="1">
        <f t="shared" si="21"/>
        <v>-1</v>
      </c>
      <c r="U47" s="1">
        <f t="shared" si="21"/>
        <v>-34</v>
      </c>
      <c r="V47" s="5">
        <f t="shared" si="19"/>
        <v>-35</v>
      </c>
      <c r="W47" s="246">
        <f t="shared" si="20"/>
        <v>-3</v>
      </c>
      <c r="X47" s="247">
        <f t="shared" si="20"/>
        <v>0</v>
      </c>
      <c r="Y47" s="259">
        <f t="shared" si="20"/>
        <v>0</v>
      </c>
      <c r="Z47" s="259">
        <f t="shared" si="20"/>
        <v>3</v>
      </c>
      <c r="AA47" s="259">
        <f t="shared" si="20"/>
        <v>-6</v>
      </c>
      <c r="AB47" s="248">
        <f t="shared" si="20"/>
        <v>-3</v>
      </c>
      <c r="AC47" s="245">
        <f t="shared" si="20"/>
        <v>-6</v>
      </c>
    </row>
    <row r="48" spans="1:35" outlineLevel="1">
      <c r="A48" s="7">
        <v>10</v>
      </c>
      <c r="B48" s="195">
        <f t="shared" si="21"/>
        <v>35</v>
      </c>
      <c r="C48" s="196">
        <f t="shared" si="21"/>
        <v>11</v>
      </c>
      <c r="D48" s="203">
        <f t="shared" si="21"/>
        <v>-1</v>
      </c>
      <c r="E48" s="203">
        <f t="shared" si="18"/>
        <v>2</v>
      </c>
      <c r="F48" s="203">
        <f t="shared" si="18"/>
        <v>2</v>
      </c>
      <c r="G48" s="203">
        <f t="shared" si="18"/>
        <v>2</v>
      </c>
      <c r="H48" s="204">
        <f t="shared" si="21"/>
        <v>6</v>
      </c>
      <c r="I48" s="205">
        <f t="shared" si="21"/>
        <v>24</v>
      </c>
      <c r="J48" s="206">
        <f t="shared" si="21"/>
        <v>5</v>
      </c>
      <c r="K48" s="206">
        <f t="shared" si="21"/>
        <v>1</v>
      </c>
      <c r="L48" s="206">
        <f t="shared" si="21"/>
        <v>3</v>
      </c>
      <c r="M48" s="206">
        <f t="shared" si="21"/>
        <v>10</v>
      </c>
      <c r="N48" s="207">
        <f t="shared" si="21"/>
        <v>2</v>
      </c>
      <c r="O48" s="207">
        <f t="shared" si="21"/>
        <v>3</v>
      </c>
      <c r="P48" s="207">
        <f t="shared" si="21"/>
        <v>-5</v>
      </c>
      <c r="Q48" s="207">
        <f t="shared" si="18"/>
        <v>0</v>
      </c>
      <c r="R48" s="207">
        <f t="shared" si="21"/>
        <v>13</v>
      </c>
      <c r="S48" s="208">
        <f t="shared" si="21"/>
        <v>-8</v>
      </c>
      <c r="T48" s="1">
        <f t="shared" si="21"/>
        <v>22</v>
      </c>
      <c r="U48" s="1">
        <f t="shared" si="21"/>
        <v>13</v>
      </c>
      <c r="V48" s="5">
        <f t="shared" si="19"/>
        <v>35</v>
      </c>
      <c r="W48" s="246">
        <f t="shared" si="20"/>
        <v>-1</v>
      </c>
      <c r="X48" s="247">
        <f t="shared" si="20"/>
        <v>-1</v>
      </c>
      <c r="Y48" s="259">
        <f t="shared" si="20"/>
        <v>2</v>
      </c>
      <c r="Z48" s="259">
        <f t="shared" si="20"/>
        <v>4</v>
      </c>
      <c r="AA48" s="259">
        <f t="shared" si="20"/>
        <v>-5</v>
      </c>
      <c r="AB48" s="248">
        <f t="shared" si="20"/>
        <v>1</v>
      </c>
      <c r="AC48" s="245">
        <f t="shared" si="20"/>
        <v>-1</v>
      </c>
    </row>
    <row r="49" spans="1:29" outlineLevel="1">
      <c r="A49" s="7">
        <v>11</v>
      </c>
      <c r="B49" s="195">
        <f t="shared" si="21"/>
        <v>-54</v>
      </c>
      <c r="C49" s="196">
        <f t="shared" si="21"/>
        <v>-24</v>
      </c>
      <c r="D49" s="203">
        <f t="shared" si="21"/>
        <v>-7</v>
      </c>
      <c r="E49" s="203">
        <f t="shared" si="18"/>
        <v>-4</v>
      </c>
      <c r="F49" s="203">
        <f t="shared" si="18"/>
        <v>-1</v>
      </c>
      <c r="G49" s="203">
        <f t="shared" si="18"/>
        <v>2</v>
      </c>
      <c r="H49" s="204">
        <f t="shared" si="21"/>
        <v>-14</v>
      </c>
      <c r="I49" s="205">
        <f t="shared" si="21"/>
        <v>-30</v>
      </c>
      <c r="J49" s="212">
        <f t="shared" si="21"/>
        <v>-3</v>
      </c>
      <c r="K49" s="212">
        <f t="shared" si="21"/>
        <v>-8</v>
      </c>
      <c r="L49" s="212">
        <f t="shared" si="21"/>
        <v>6</v>
      </c>
      <c r="M49" s="212">
        <f t="shared" si="21"/>
        <v>-5</v>
      </c>
      <c r="N49" s="213">
        <f t="shared" si="21"/>
        <v>-3</v>
      </c>
      <c r="O49" s="213">
        <f t="shared" si="21"/>
        <v>-1</v>
      </c>
      <c r="P49" s="213">
        <f t="shared" si="21"/>
        <v>0</v>
      </c>
      <c r="Q49" s="213">
        <f t="shared" si="18"/>
        <v>-2</v>
      </c>
      <c r="R49" s="213">
        <f t="shared" si="21"/>
        <v>-17</v>
      </c>
      <c r="S49" s="214">
        <f t="shared" si="21"/>
        <v>3</v>
      </c>
      <c r="T49" s="1">
        <f t="shared" si="21"/>
        <v>-3</v>
      </c>
      <c r="U49" s="1">
        <f t="shared" si="21"/>
        <v>-51</v>
      </c>
      <c r="V49" s="5">
        <f t="shared" si="19"/>
        <v>-54</v>
      </c>
      <c r="W49" s="246">
        <f t="shared" si="20"/>
        <v>-3</v>
      </c>
      <c r="X49" s="247">
        <f t="shared" si="20"/>
        <v>4</v>
      </c>
      <c r="Y49" s="259">
        <f t="shared" si="20"/>
        <v>-1</v>
      </c>
      <c r="Z49" s="259">
        <f t="shared" si="20"/>
        <v>3</v>
      </c>
      <c r="AA49" s="259">
        <f t="shared" si="20"/>
        <v>-10</v>
      </c>
      <c r="AB49" s="248">
        <f t="shared" si="20"/>
        <v>-8</v>
      </c>
      <c r="AC49" s="245">
        <f t="shared" si="20"/>
        <v>-7</v>
      </c>
    </row>
    <row r="50" spans="1:29" ht="15.75" outlineLevel="1" thickBot="1">
      <c r="A50" s="479">
        <v>12</v>
      </c>
      <c r="B50" s="215">
        <f t="shared" si="21"/>
        <v>-10</v>
      </c>
      <c r="C50" s="216">
        <f t="shared" si="21"/>
        <v>-8</v>
      </c>
      <c r="D50" s="217">
        <f t="shared" si="21"/>
        <v>-4</v>
      </c>
      <c r="E50" s="217">
        <f t="shared" si="18"/>
        <v>2</v>
      </c>
      <c r="F50" s="217">
        <f t="shared" si="18"/>
        <v>-4</v>
      </c>
      <c r="G50" s="217">
        <f t="shared" si="18"/>
        <v>-2</v>
      </c>
      <c r="H50" s="218">
        <f t="shared" si="21"/>
        <v>0</v>
      </c>
      <c r="I50" s="219">
        <f t="shared" si="21"/>
        <v>-2</v>
      </c>
      <c r="J50" s="220">
        <f t="shared" si="21"/>
        <v>5</v>
      </c>
      <c r="K50" s="220">
        <f t="shared" si="21"/>
        <v>11</v>
      </c>
      <c r="L50" s="220">
        <f t="shared" si="21"/>
        <v>-3</v>
      </c>
      <c r="M50" s="220">
        <f t="shared" si="21"/>
        <v>5</v>
      </c>
      <c r="N50" s="221">
        <f t="shared" si="21"/>
        <v>-4</v>
      </c>
      <c r="O50" s="221">
        <f t="shared" si="21"/>
        <v>-2</v>
      </c>
      <c r="P50" s="221">
        <f t="shared" si="21"/>
        <v>1</v>
      </c>
      <c r="Q50" s="221">
        <f t="shared" si="18"/>
        <v>-5</v>
      </c>
      <c r="R50" s="221">
        <f t="shared" si="21"/>
        <v>-1</v>
      </c>
      <c r="S50" s="222">
        <f t="shared" si="21"/>
        <v>-9</v>
      </c>
      <c r="T50" s="394">
        <f t="shared" si="21"/>
        <v>-2</v>
      </c>
      <c r="U50" s="395">
        <f t="shared" si="21"/>
        <v>-8</v>
      </c>
      <c r="V50" s="393">
        <f t="shared" si="19"/>
        <v>-10</v>
      </c>
      <c r="W50" s="249">
        <f t="shared" si="20"/>
        <v>-4</v>
      </c>
      <c r="X50" s="250">
        <f t="shared" si="20"/>
        <v>6</v>
      </c>
      <c r="Y50" s="260">
        <f t="shared" si="20"/>
        <v>-1</v>
      </c>
      <c r="Z50" s="260">
        <f t="shared" si="20"/>
        <v>-2</v>
      </c>
      <c r="AA50" s="260">
        <f t="shared" si="20"/>
        <v>-3</v>
      </c>
      <c r="AB50" s="251">
        <f t="shared" si="20"/>
        <v>-6</v>
      </c>
      <c r="AC50" s="252">
        <f t="shared" si="20"/>
        <v>-4</v>
      </c>
    </row>
    <row r="51" spans="1:29" ht="16.5" thickTop="1" thickBot="1">
      <c r="A51" s="223"/>
      <c r="B51" s="224">
        <f>C51+I51</f>
        <v>-33</v>
      </c>
      <c r="C51" s="225">
        <f t="shared" ref="C51:S51" si="22">SUM(C39:C50)</f>
        <v>-134</v>
      </c>
      <c r="D51" s="225">
        <f t="shared" si="22"/>
        <v>-106</v>
      </c>
      <c r="E51" s="225">
        <f>SUM(E39:E50)</f>
        <v>3</v>
      </c>
      <c r="F51" s="225">
        <f>SUM(F39:F50)</f>
        <v>-22</v>
      </c>
      <c r="G51" s="225">
        <f>SUM(G39:G50)</f>
        <v>-9</v>
      </c>
      <c r="H51" s="225">
        <f t="shared" si="22"/>
        <v>0</v>
      </c>
      <c r="I51" s="226">
        <f t="shared" si="22"/>
        <v>101</v>
      </c>
      <c r="J51" s="227">
        <f t="shared" si="22"/>
        <v>-13</v>
      </c>
      <c r="K51" s="227">
        <f t="shared" si="22"/>
        <v>-18</v>
      </c>
      <c r="L51" s="227">
        <f t="shared" si="22"/>
        <v>29</v>
      </c>
      <c r="M51" s="227">
        <f t="shared" si="22"/>
        <v>13</v>
      </c>
      <c r="N51" s="228">
        <f t="shared" si="22"/>
        <v>8</v>
      </c>
      <c r="O51" s="228">
        <f t="shared" si="22"/>
        <v>-18</v>
      </c>
      <c r="P51" s="228">
        <f t="shared" si="22"/>
        <v>0</v>
      </c>
      <c r="Q51" s="228">
        <f t="shared" si="22"/>
        <v>-1</v>
      </c>
      <c r="R51" s="228">
        <f t="shared" si="22"/>
        <v>38</v>
      </c>
      <c r="S51" s="229">
        <f t="shared" si="22"/>
        <v>63</v>
      </c>
      <c r="T51" s="396">
        <f>T17-T34</f>
        <v>114</v>
      </c>
      <c r="U51" s="397">
        <f t="shared" si="21"/>
        <v>-147</v>
      </c>
      <c r="V51" s="398">
        <f t="shared" si="19"/>
        <v>-33</v>
      </c>
      <c r="W51" s="253">
        <f t="shared" si="20"/>
        <v>-21</v>
      </c>
      <c r="X51" s="254">
        <f t="shared" si="20"/>
        <v>-39</v>
      </c>
      <c r="Y51" s="254">
        <f t="shared" si="20"/>
        <v>-15</v>
      </c>
      <c r="Z51" s="254">
        <f t="shared" si="20"/>
        <v>1</v>
      </c>
      <c r="AA51" s="254">
        <f t="shared" si="20"/>
        <v>-32</v>
      </c>
      <c r="AB51" s="255">
        <f t="shared" si="20"/>
        <v>-46</v>
      </c>
      <c r="AC51" s="256">
        <f t="shared" si="20"/>
        <v>-106</v>
      </c>
    </row>
    <row r="52" spans="1:29">
      <c r="S52" s="2" t="s">
        <v>75</v>
      </c>
    </row>
    <row r="53" spans="1:29">
      <c r="S53" s="298" t="s">
        <v>74</v>
      </c>
    </row>
  </sheetData>
  <mergeCells count="16">
    <mergeCell ref="T37:V37"/>
    <mergeCell ref="A2:A4"/>
    <mergeCell ref="B2:S2"/>
    <mergeCell ref="B3:B4"/>
    <mergeCell ref="C3:C4"/>
    <mergeCell ref="I3:I4"/>
    <mergeCell ref="A19:A21"/>
    <mergeCell ref="B19:S19"/>
    <mergeCell ref="B20:B21"/>
    <mergeCell ref="C20:C21"/>
    <mergeCell ref="I20:I21"/>
    <mergeCell ref="A36:A38"/>
    <mergeCell ref="B36:S36"/>
    <mergeCell ref="B37:B38"/>
    <mergeCell ref="C37:C38"/>
    <mergeCell ref="I37:I38"/>
  </mergeCells>
  <phoneticPr fontId="13"/>
  <printOptions gridLinesSet="0"/>
  <pageMargins left="0.59055118110236227" right="0.39370078740157483" top="0.47244094488188981" bottom="0.35433070866141736" header="0.23622047244094491" footer="0.23622047244094491"/>
  <pageSetup paperSize="9" scale="50" orientation="landscape" horizontalDpi="300" r:id="rId1"/>
  <headerFooter alignWithMargins="0">
    <oddHeader>&amp;R&amp;"ＭＳ Ｐ明朝,標準"&amp;12&amp;A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3"/>
  <sheetViews>
    <sheetView zoomScale="80" zoomScaleNormal="80" workbookViewId="0"/>
  </sheetViews>
  <sheetFormatPr defaultRowHeight="15" outlineLevelRow="1"/>
  <cols>
    <col min="1" max="1" width="8.25" style="1" customWidth="1"/>
    <col min="2" max="2" width="9" style="1"/>
    <col min="3" max="3" width="8.875" style="1" customWidth="1"/>
    <col min="4" max="8" width="8.375" style="1" customWidth="1"/>
    <col min="9" max="9" width="8.875" style="1" customWidth="1"/>
    <col min="10" max="19" width="8.375" style="1" customWidth="1"/>
    <col min="20" max="22" width="9" style="1"/>
    <col min="23" max="36" width="8.125" style="1" customWidth="1"/>
    <col min="37" max="16384" width="9" style="1"/>
  </cols>
  <sheetData>
    <row r="1" spans="1:29" s="4" customFormat="1" ht="24.75" customHeight="1" thickBot="1">
      <c r="A1" s="4" t="s">
        <v>13</v>
      </c>
      <c r="E1" s="4" t="s">
        <v>109</v>
      </c>
    </row>
    <row r="2" spans="1:29" s="5" customFormat="1">
      <c r="A2" s="559" t="s">
        <v>56</v>
      </c>
      <c r="B2" s="562" t="s">
        <v>22</v>
      </c>
      <c r="C2" s="563"/>
      <c r="D2" s="563"/>
      <c r="E2" s="563"/>
      <c r="F2" s="563"/>
      <c r="G2" s="563"/>
      <c r="H2" s="563"/>
      <c r="I2" s="563"/>
      <c r="J2" s="563"/>
      <c r="K2" s="563"/>
      <c r="L2" s="563"/>
      <c r="M2" s="563"/>
      <c r="N2" s="564"/>
      <c r="O2" s="564"/>
      <c r="P2" s="564"/>
      <c r="Q2" s="564"/>
      <c r="R2" s="564"/>
      <c r="S2" s="565"/>
      <c r="T2" s="5" t="s">
        <v>72</v>
      </c>
      <c r="W2" s="5" t="s">
        <v>58</v>
      </c>
    </row>
    <row r="3" spans="1:29" s="5" customFormat="1" ht="15.75" customHeight="1" thickBot="1">
      <c r="A3" s="560"/>
      <c r="B3" s="566" t="s">
        <v>23</v>
      </c>
      <c r="C3" s="568" t="s">
        <v>20</v>
      </c>
      <c r="D3" s="476"/>
      <c r="E3" s="476"/>
      <c r="F3" s="476"/>
      <c r="G3" s="476"/>
      <c r="H3" s="476"/>
      <c r="I3" s="570" t="s">
        <v>21</v>
      </c>
      <c r="J3" s="476"/>
      <c r="K3" s="476"/>
      <c r="L3" s="476"/>
      <c r="M3" s="476"/>
      <c r="N3" s="476"/>
      <c r="O3" s="476"/>
      <c r="P3" s="476"/>
      <c r="Q3" s="476"/>
      <c r="R3" s="476"/>
      <c r="S3" s="14"/>
      <c r="T3" s="400" t="s">
        <v>79</v>
      </c>
      <c r="U3" s="12" t="s">
        <v>104</v>
      </c>
      <c r="V3" s="12"/>
      <c r="W3" s="5" t="s">
        <v>57</v>
      </c>
    </row>
    <row r="4" spans="1:29" s="5" customFormat="1">
      <c r="A4" s="561"/>
      <c r="B4" s="567"/>
      <c r="C4" s="569"/>
      <c r="D4" s="267" t="s">
        <v>5</v>
      </c>
      <c r="E4" s="50" t="s">
        <v>67</v>
      </c>
      <c r="F4" s="50" t="s">
        <v>68</v>
      </c>
      <c r="G4" s="50" t="s">
        <v>69</v>
      </c>
      <c r="H4" s="16" t="s">
        <v>19</v>
      </c>
      <c r="I4" s="571"/>
      <c r="J4" s="15" t="s">
        <v>15</v>
      </c>
      <c r="K4" s="15" t="s">
        <v>16</v>
      </c>
      <c r="L4" s="15" t="s">
        <v>17</v>
      </c>
      <c r="M4" s="15" t="s">
        <v>18</v>
      </c>
      <c r="N4" s="16" t="s">
        <v>49</v>
      </c>
      <c r="O4" s="16" t="s">
        <v>50</v>
      </c>
      <c r="P4" s="16" t="s">
        <v>51</v>
      </c>
      <c r="Q4" s="16" t="s">
        <v>66</v>
      </c>
      <c r="R4" s="16" t="s">
        <v>48</v>
      </c>
      <c r="S4" s="17" t="s">
        <v>19</v>
      </c>
      <c r="T4" s="475" t="s">
        <v>78</v>
      </c>
      <c r="U4" s="273" t="s">
        <v>73</v>
      </c>
      <c r="V4" s="390" t="s">
        <v>76</v>
      </c>
      <c r="W4" s="71" t="s">
        <v>43</v>
      </c>
      <c r="X4" s="72" t="s">
        <v>44</v>
      </c>
      <c r="Y4" s="177" t="s">
        <v>53</v>
      </c>
      <c r="Z4" s="177" t="s">
        <v>52</v>
      </c>
      <c r="AA4" s="177" t="s">
        <v>54</v>
      </c>
      <c r="AB4" s="75" t="s">
        <v>45</v>
      </c>
      <c r="AC4" s="183" t="s">
        <v>55</v>
      </c>
    </row>
    <row r="5" spans="1:29" s="5" customFormat="1" outlineLevel="1">
      <c r="A5" s="7">
        <v>1</v>
      </c>
      <c r="B5" s="20">
        <f t="shared" ref="B5:B16" si="0">C5+I5</f>
        <v>142</v>
      </c>
      <c r="C5" s="21">
        <v>64</v>
      </c>
      <c r="D5" s="22">
        <f t="shared" ref="D5:D16" si="1">AC5</f>
        <v>31</v>
      </c>
      <c r="E5" s="23">
        <v>4</v>
      </c>
      <c r="F5" s="23">
        <v>9</v>
      </c>
      <c r="G5" s="23">
        <v>3</v>
      </c>
      <c r="H5" s="23">
        <f>C5-D5-E5-F5-G5</f>
        <v>17</v>
      </c>
      <c r="I5" s="24">
        <v>78</v>
      </c>
      <c r="J5" s="25">
        <v>14</v>
      </c>
      <c r="K5" s="25">
        <v>15</v>
      </c>
      <c r="L5" s="25">
        <v>1</v>
      </c>
      <c r="M5" s="25">
        <v>3</v>
      </c>
      <c r="N5" s="175">
        <v>7</v>
      </c>
      <c r="O5" s="175">
        <v>4</v>
      </c>
      <c r="P5" s="175">
        <v>3</v>
      </c>
      <c r="Q5" s="175">
        <v>3</v>
      </c>
      <c r="R5" s="175">
        <v>11</v>
      </c>
      <c r="S5" s="26">
        <f>I5-(J5+K5+L5+M5+N5+O5+P5+R5+Q5)</f>
        <v>17</v>
      </c>
      <c r="T5" s="5">
        <v>24</v>
      </c>
      <c r="U5" s="5">
        <v>118</v>
      </c>
      <c r="V5" s="5">
        <f>T5+U5</f>
        <v>142</v>
      </c>
      <c r="W5" s="73">
        <v>11</v>
      </c>
      <c r="X5" s="74">
        <v>14</v>
      </c>
      <c r="Y5" s="178">
        <v>1</v>
      </c>
      <c r="Z5" s="178">
        <v>3</v>
      </c>
      <c r="AA5" s="178">
        <v>2</v>
      </c>
      <c r="AB5" s="76">
        <f>SUM(Y5:AA5)</f>
        <v>6</v>
      </c>
      <c r="AC5" s="80">
        <f>SUM(W5:AA5)</f>
        <v>31</v>
      </c>
    </row>
    <row r="6" spans="1:29" s="5" customFormat="1" outlineLevel="1">
      <c r="A6" s="7">
        <v>2</v>
      </c>
      <c r="B6" s="27">
        <f t="shared" si="0"/>
        <v>142</v>
      </c>
      <c r="C6" s="21">
        <v>56</v>
      </c>
      <c r="D6" s="28">
        <f t="shared" si="1"/>
        <v>25</v>
      </c>
      <c r="E6" s="29">
        <v>6</v>
      </c>
      <c r="F6" s="29">
        <v>8</v>
      </c>
      <c r="G6" s="29">
        <v>2</v>
      </c>
      <c r="H6" s="23">
        <f t="shared" ref="H6:H16" si="2">C6-D6-E6-F6-G6</f>
        <v>15</v>
      </c>
      <c r="I6" s="30">
        <v>86</v>
      </c>
      <c r="J6" s="28">
        <v>15</v>
      </c>
      <c r="K6" s="28">
        <v>9</v>
      </c>
      <c r="L6" s="28">
        <v>8</v>
      </c>
      <c r="M6" s="28">
        <v>3</v>
      </c>
      <c r="N6" s="29">
        <v>8</v>
      </c>
      <c r="O6" s="29">
        <v>3</v>
      </c>
      <c r="P6" s="29">
        <v>9</v>
      </c>
      <c r="Q6" s="29">
        <v>1</v>
      </c>
      <c r="R6" s="29">
        <v>11</v>
      </c>
      <c r="S6" s="31">
        <f t="shared" ref="S6:S16" si="3">I6-(J6+K6+L6+M6+N6+O6+P6+R6+Q6)</f>
        <v>19</v>
      </c>
      <c r="T6" s="5">
        <v>30</v>
      </c>
      <c r="U6" s="5">
        <v>112</v>
      </c>
      <c r="V6" s="5">
        <f t="shared" ref="V6:V16" si="4">T6+U6</f>
        <v>142</v>
      </c>
      <c r="W6" s="67">
        <v>2</v>
      </c>
      <c r="X6" s="68">
        <v>16</v>
      </c>
      <c r="Y6" s="179">
        <v>2</v>
      </c>
      <c r="Z6" s="179">
        <v>2</v>
      </c>
      <c r="AA6" s="179">
        <v>3</v>
      </c>
      <c r="AB6" s="77">
        <f t="shared" ref="AB6:AB16" si="5">SUM(Y6:AA6)</f>
        <v>7</v>
      </c>
      <c r="AC6" s="81">
        <f t="shared" ref="AC6:AC16" si="6">SUM(W6:AA6)</f>
        <v>25</v>
      </c>
    </row>
    <row r="7" spans="1:29" s="5" customFormat="1" outlineLevel="1">
      <c r="A7" s="7">
        <v>3</v>
      </c>
      <c r="B7" s="27">
        <f t="shared" si="0"/>
        <v>371</v>
      </c>
      <c r="C7" s="21">
        <v>190</v>
      </c>
      <c r="D7" s="28">
        <f t="shared" si="1"/>
        <v>30</v>
      </c>
      <c r="E7" s="29">
        <v>26</v>
      </c>
      <c r="F7" s="29">
        <v>21</v>
      </c>
      <c r="G7" s="29">
        <v>11</v>
      </c>
      <c r="H7" s="23">
        <f t="shared" si="2"/>
        <v>102</v>
      </c>
      <c r="I7" s="30">
        <v>181</v>
      </c>
      <c r="J7" s="28">
        <v>32</v>
      </c>
      <c r="K7" s="28">
        <v>24</v>
      </c>
      <c r="L7" s="28">
        <v>8</v>
      </c>
      <c r="M7" s="28">
        <v>12</v>
      </c>
      <c r="N7" s="29">
        <v>12</v>
      </c>
      <c r="O7" s="29">
        <v>17</v>
      </c>
      <c r="P7" s="29">
        <v>6</v>
      </c>
      <c r="Q7" s="29">
        <v>7</v>
      </c>
      <c r="R7" s="29">
        <v>5</v>
      </c>
      <c r="S7" s="31">
        <f t="shared" si="3"/>
        <v>58</v>
      </c>
      <c r="T7" s="5">
        <v>8</v>
      </c>
      <c r="U7" s="5">
        <v>363</v>
      </c>
      <c r="V7" s="5">
        <f t="shared" si="4"/>
        <v>371</v>
      </c>
      <c r="W7" s="67">
        <v>9</v>
      </c>
      <c r="X7" s="68">
        <v>6</v>
      </c>
      <c r="Y7" s="179">
        <v>2</v>
      </c>
      <c r="Z7" s="179">
        <v>8</v>
      </c>
      <c r="AA7" s="179">
        <v>5</v>
      </c>
      <c r="AB7" s="77">
        <f t="shared" si="5"/>
        <v>15</v>
      </c>
      <c r="AC7" s="81">
        <f t="shared" si="6"/>
        <v>30</v>
      </c>
    </row>
    <row r="8" spans="1:29" s="5" customFormat="1" outlineLevel="1">
      <c r="A8" s="7">
        <v>4</v>
      </c>
      <c r="B8" s="27">
        <f t="shared" si="0"/>
        <v>303</v>
      </c>
      <c r="C8" s="21">
        <v>101</v>
      </c>
      <c r="D8" s="28">
        <f t="shared" si="1"/>
        <v>53</v>
      </c>
      <c r="E8" s="29">
        <v>17</v>
      </c>
      <c r="F8" s="29">
        <v>4</v>
      </c>
      <c r="G8" s="29">
        <v>1</v>
      </c>
      <c r="H8" s="23">
        <f t="shared" si="2"/>
        <v>26</v>
      </c>
      <c r="I8" s="30">
        <v>202</v>
      </c>
      <c r="J8" s="28">
        <v>34</v>
      </c>
      <c r="K8" s="28">
        <v>31</v>
      </c>
      <c r="L8" s="28">
        <v>13</v>
      </c>
      <c r="M8" s="28">
        <v>14</v>
      </c>
      <c r="N8" s="29">
        <v>9</v>
      </c>
      <c r="O8" s="29">
        <v>5</v>
      </c>
      <c r="P8" s="29">
        <v>4</v>
      </c>
      <c r="Q8" s="29">
        <v>12</v>
      </c>
      <c r="R8" s="29">
        <v>4</v>
      </c>
      <c r="S8" s="31">
        <f t="shared" si="3"/>
        <v>76</v>
      </c>
      <c r="T8" s="5">
        <v>21</v>
      </c>
      <c r="U8" s="5">
        <v>282</v>
      </c>
      <c r="V8" s="5">
        <f t="shared" si="4"/>
        <v>303</v>
      </c>
      <c r="W8" s="67">
        <v>7</v>
      </c>
      <c r="X8" s="68">
        <v>34</v>
      </c>
      <c r="Y8" s="179">
        <v>0</v>
      </c>
      <c r="Z8" s="179">
        <v>8</v>
      </c>
      <c r="AA8" s="179">
        <v>4</v>
      </c>
      <c r="AB8" s="77">
        <f t="shared" si="5"/>
        <v>12</v>
      </c>
      <c r="AC8" s="81">
        <f t="shared" si="6"/>
        <v>53</v>
      </c>
    </row>
    <row r="9" spans="1:29" s="8" customFormat="1" outlineLevel="1">
      <c r="A9" s="7">
        <v>5</v>
      </c>
      <c r="B9" s="27">
        <f t="shared" si="0"/>
        <v>122</v>
      </c>
      <c r="C9" s="21">
        <v>54</v>
      </c>
      <c r="D9" s="32">
        <f t="shared" si="1"/>
        <v>39</v>
      </c>
      <c r="E9" s="33">
        <v>3</v>
      </c>
      <c r="F9" s="33">
        <v>4</v>
      </c>
      <c r="G9" s="33">
        <v>1</v>
      </c>
      <c r="H9" s="23">
        <f t="shared" si="2"/>
        <v>7</v>
      </c>
      <c r="I9" s="30">
        <v>68</v>
      </c>
      <c r="J9" s="32">
        <v>18</v>
      </c>
      <c r="K9" s="32">
        <v>3</v>
      </c>
      <c r="L9" s="32">
        <v>2</v>
      </c>
      <c r="M9" s="32">
        <v>8</v>
      </c>
      <c r="N9" s="33">
        <v>7</v>
      </c>
      <c r="O9" s="33">
        <v>10</v>
      </c>
      <c r="P9" s="33">
        <v>3</v>
      </c>
      <c r="Q9" s="33">
        <v>0</v>
      </c>
      <c r="R9" s="33">
        <v>3</v>
      </c>
      <c r="S9" s="34">
        <f t="shared" si="3"/>
        <v>14</v>
      </c>
      <c r="T9" s="8">
        <v>8</v>
      </c>
      <c r="U9" s="8">
        <v>114</v>
      </c>
      <c r="V9" s="5">
        <f t="shared" si="4"/>
        <v>122</v>
      </c>
      <c r="W9" s="69">
        <v>5</v>
      </c>
      <c r="X9" s="70">
        <v>28</v>
      </c>
      <c r="Y9" s="180">
        <v>3</v>
      </c>
      <c r="Z9" s="180">
        <v>2</v>
      </c>
      <c r="AA9" s="180">
        <v>1</v>
      </c>
      <c r="AB9" s="77">
        <f t="shared" si="5"/>
        <v>6</v>
      </c>
      <c r="AC9" s="81">
        <f t="shared" si="6"/>
        <v>39</v>
      </c>
    </row>
    <row r="10" spans="1:29" s="8" customFormat="1" outlineLevel="1">
      <c r="A10" s="7">
        <v>6</v>
      </c>
      <c r="B10" s="27">
        <f t="shared" si="0"/>
        <v>153</v>
      </c>
      <c r="C10" s="21">
        <v>69</v>
      </c>
      <c r="D10" s="32">
        <f t="shared" si="1"/>
        <v>39</v>
      </c>
      <c r="E10" s="33">
        <v>2</v>
      </c>
      <c r="F10" s="33">
        <v>7</v>
      </c>
      <c r="G10" s="33">
        <v>2</v>
      </c>
      <c r="H10" s="23">
        <f t="shared" si="2"/>
        <v>19</v>
      </c>
      <c r="I10" s="30">
        <v>84</v>
      </c>
      <c r="J10" s="32">
        <v>12</v>
      </c>
      <c r="K10" s="32">
        <v>3</v>
      </c>
      <c r="L10" s="32">
        <v>3</v>
      </c>
      <c r="M10" s="32">
        <v>10</v>
      </c>
      <c r="N10" s="33">
        <v>7</v>
      </c>
      <c r="O10" s="33">
        <v>8</v>
      </c>
      <c r="P10" s="33">
        <v>2</v>
      </c>
      <c r="Q10" s="33">
        <v>2</v>
      </c>
      <c r="R10" s="33">
        <v>9</v>
      </c>
      <c r="S10" s="34">
        <f t="shared" si="3"/>
        <v>28</v>
      </c>
      <c r="T10" s="8">
        <v>8</v>
      </c>
      <c r="U10" s="8">
        <v>145</v>
      </c>
      <c r="V10" s="5">
        <f t="shared" si="4"/>
        <v>153</v>
      </c>
      <c r="W10" s="69">
        <v>2</v>
      </c>
      <c r="X10" s="70">
        <v>28</v>
      </c>
      <c r="Y10" s="180">
        <v>2</v>
      </c>
      <c r="Z10" s="180">
        <v>5</v>
      </c>
      <c r="AA10" s="180">
        <v>2</v>
      </c>
      <c r="AB10" s="77">
        <f t="shared" si="5"/>
        <v>9</v>
      </c>
      <c r="AC10" s="81">
        <f t="shared" si="6"/>
        <v>39</v>
      </c>
    </row>
    <row r="11" spans="1:29" s="8" customFormat="1" outlineLevel="1">
      <c r="A11" s="7">
        <v>7</v>
      </c>
      <c r="B11" s="27">
        <f t="shared" si="0"/>
        <v>120</v>
      </c>
      <c r="C11" s="21">
        <v>66</v>
      </c>
      <c r="D11" s="32">
        <f t="shared" si="1"/>
        <v>43</v>
      </c>
      <c r="E11" s="33">
        <v>2</v>
      </c>
      <c r="F11" s="33">
        <v>2</v>
      </c>
      <c r="G11" s="33">
        <v>0</v>
      </c>
      <c r="H11" s="23">
        <f t="shared" si="2"/>
        <v>19</v>
      </c>
      <c r="I11" s="30">
        <v>54</v>
      </c>
      <c r="J11" s="32">
        <v>10</v>
      </c>
      <c r="K11" s="32">
        <v>3</v>
      </c>
      <c r="L11" s="32">
        <v>5</v>
      </c>
      <c r="M11" s="32">
        <v>11</v>
      </c>
      <c r="N11" s="33">
        <v>2</v>
      </c>
      <c r="O11" s="33">
        <v>2</v>
      </c>
      <c r="P11" s="33">
        <v>2</v>
      </c>
      <c r="Q11" s="33">
        <v>2</v>
      </c>
      <c r="R11" s="33">
        <v>7</v>
      </c>
      <c r="S11" s="34">
        <f t="shared" si="3"/>
        <v>10</v>
      </c>
      <c r="T11" s="8">
        <v>8</v>
      </c>
      <c r="U11" s="8">
        <v>112</v>
      </c>
      <c r="V11" s="5">
        <f t="shared" si="4"/>
        <v>120</v>
      </c>
      <c r="W11" s="69">
        <v>5</v>
      </c>
      <c r="X11" s="70">
        <v>23</v>
      </c>
      <c r="Y11" s="180">
        <v>6</v>
      </c>
      <c r="Z11" s="180">
        <v>7</v>
      </c>
      <c r="AA11" s="180">
        <v>2</v>
      </c>
      <c r="AB11" s="77">
        <f t="shared" si="5"/>
        <v>15</v>
      </c>
      <c r="AC11" s="81">
        <f t="shared" si="6"/>
        <v>43</v>
      </c>
    </row>
    <row r="12" spans="1:29" s="8" customFormat="1" outlineLevel="1">
      <c r="A12" s="7">
        <v>8</v>
      </c>
      <c r="B12" s="27">
        <f t="shared" si="0"/>
        <v>127</v>
      </c>
      <c r="C12" s="21">
        <v>51</v>
      </c>
      <c r="D12" s="32">
        <f t="shared" si="1"/>
        <v>30</v>
      </c>
      <c r="E12" s="33">
        <v>3</v>
      </c>
      <c r="F12" s="33">
        <v>4</v>
      </c>
      <c r="G12" s="33">
        <v>4</v>
      </c>
      <c r="H12" s="23">
        <f t="shared" si="2"/>
        <v>10</v>
      </c>
      <c r="I12" s="30">
        <v>76</v>
      </c>
      <c r="J12" s="32">
        <v>32</v>
      </c>
      <c r="K12" s="32">
        <v>0</v>
      </c>
      <c r="L12" s="32">
        <v>4</v>
      </c>
      <c r="M12" s="32">
        <v>3</v>
      </c>
      <c r="N12" s="33">
        <v>7</v>
      </c>
      <c r="O12" s="33">
        <v>6</v>
      </c>
      <c r="P12" s="33">
        <v>3</v>
      </c>
      <c r="Q12" s="33">
        <v>4</v>
      </c>
      <c r="R12" s="33">
        <v>2</v>
      </c>
      <c r="S12" s="34">
        <f t="shared" si="3"/>
        <v>15</v>
      </c>
      <c r="T12" s="8">
        <v>10</v>
      </c>
      <c r="U12" s="8">
        <v>117</v>
      </c>
      <c r="V12" s="5">
        <f t="shared" si="4"/>
        <v>127</v>
      </c>
      <c r="W12" s="69">
        <v>5</v>
      </c>
      <c r="X12" s="70">
        <v>12</v>
      </c>
      <c r="Y12" s="180">
        <v>4</v>
      </c>
      <c r="Z12" s="180">
        <v>4</v>
      </c>
      <c r="AA12" s="180">
        <v>5</v>
      </c>
      <c r="AB12" s="77">
        <f t="shared" si="5"/>
        <v>13</v>
      </c>
      <c r="AC12" s="81">
        <f t="shared" si="6"/>
        <v>30</v>
      </c>
    </row>
    <row r="13" spans="1:29" s="8" customFormat="1" outlineLevel="1">
      <c r="A13" s="7">
        <v>9</v>
      </c>
      <c r="B13" s="27">
        <f t="shared" si="0"/>
        <v>117</v>
      </c>
      <c r="C13" s="21">
        <v>55</v>
      </c>
      <c r="D13" s="32">
        <f t="shared" si="1"/>
        <v>34</v>
      </c>
      <c r="E13" s="33">
        <v>2</v>
      </c>
      <c r="F13" s="33">
        <v>2</v>
      </c>
      <c r="G13" s="33">
        <v>4</v>
      </c>
      <c r="H13" s="23">
        <f t="shared" si="2"/>
        <v>13</v>
      </c>
      <c r="I13" s="30">
        <v>62</v>
      </c>
      <c r="J13" s="32">
        <v>14</v>
      </c>
      <c r="K13" s="32">
        <v>8</v>
      </c>
      <c r="L13" s="32">
        <v>2</v>
      </c>
      <c r="M13" s="32">
        <v>4</v>
      </c>
      <c r="N13" s="33">
        <v>1</v>
      </c>
      <c r="O13" s="33">
        <v>3</v>
      </c>
      <c r="P13" s="33">
        <v>6</v>
      </c>
      <c r="Q13" s="33">
        <v>5</v>
      </c>
      <c r="R13" s="33">
        <v>7</v>
      </c>
      <c r="S13" s="34">
        <f t="shared" si="3"/>
        <v>12</v>
      </c>
      <c r="T13" s="8">
        <v>7</v>
      </c>
      <c r="U13" s="8">
        <v>110</v>
      </c>
      <c r="V13" s="5">
        <f t="shared" si="4"/>
        <v>117</v>
      </c>
      <c r="W13" s="69">
        <v>3</v>
      </c>
      <c r="X13" s="70">
        <v>25</v>
      </c>
      <c r="Y13" s="180">
        <v>5</v>
      </c>
      <c r="Z13" s="180">
        <v>0</v>
      </c>
      <c r="AA13" s="180">
        <v>1</v>
      </c>
      <c r="AB13" s="77">
        <f t="shared" si="5"/>
        <v>6</v>
      </c>
      <c r="AC13" s="81">
        <f t="shared" si="6"/>
        <v>34</v>
      </c>
    </row>
    <row r="14" spans="1:29" s="8" customFormat="1" outlineLevel="1">
      <c r="A14" s="7">
        <v>10</v>
      </c>
      <c r="B14" s="27">
        <f t="shared" si="0"/>
        <v>142</v>
      </c>
      <c r="C14" s="21">
        <v>68</v>
      </c>
      <c r="D14" s="28">
        <f t="shared" si="1"/>
        <v>41</v>
      </c>
      <c r="E14" s="29">
        <v>4</v>
      </c>
      <c r="F14" s="29">
        <v>9</v>
      </c>
      <c r="G14" s="29">
        <v>1</v>
      </c>
      <c r="H14" s="23">
        <f t="shared" si="2"/>
        <v>13</v>
      </c>
      <c r="I14" s="30">
        <v>74</v>
      </c>
      <c r="J14" s="28">
        <v>26</v>
      </c>
      <c r="K14" s="28">
        <v>6</v>
      </c>
      <c r="L14" s="28">
        <v>5</v>
      </c>
      <c r="M14" s="28">
        <v>1</v>
      </c>
      <c r="N14" s="29">
        <v>2</v>
      </c>
      <c r="O14" s="29">
        <v>9</v>
      </c>
      <c r="P14" s="29">
        <v>2</v>
      </c>
      <c r="Q14" s="29">
        <v>0</v>
      </c>
      <c r="R14" s="29">
        <v>1</v>
      </c>
      <c r="S14" s="31">
        <f t="shared" si="3"/>
        <v>22</v>
      </c>
      <c r="T14" s="8">
        <v>13</v>
      </c>
      <c r="U14" s="8">
        <v>129</v>
      </c>
      <c r="V14" s="5">
        <f t="shared" si="4"/>
        <v>142</v>
      </c>
      <c r="W14" s="69">
        <v>4</v>
      </c>
      <c r="X14" s="70">
        <v>22</v>
      </c>
      <c r="Y14" s="180">
        <v>6</v>
      </c>
      <c r="Z14" s="180">
        <v>8</v>
      </c>
      <c r="AA14" s="180">
        <v>1</v>
      </c>
      <c r="AB14" s="77">
        <f t="shared" si="5"/>
        <v>15</v>
      </c>
      <c r="AC14" s="81">
        <f t="shared" si="6"/>
        <v>41</v>
      </c>
    </row>
    <row r="15" spans="1:29" s="8" customFormat="1" outlineLevel="1">
      <c r="A15" s="7">
        <v>11</v>
      </c>
      <c r="B15" s="27">
        <f t="shared" si="0"/>
        <v>133</v>
      </c>
      <c r="C15" s="21">
        <v>66</v>
      </c>
      <c r="D15" s="28">
        <f t="shared" si="1"/>
        <v>32</v>
      </c>
      <c r="E15" s="29">
        <v>5</v>
      </c>
      <c r="F15" s="29">
        <v>2</v>
      </c>
      <c r="G15" s="29">
        <v>1</v>
      </c>
      <c r="H15" s="23">
        <f t="shared" si="2"/>
        <v>26</v>
      </c>
      <c r="I15" s="30">
        <v>67</v>
      </c>
      <c r="J15" s="28">
        <v>14</v>
      </c>
      <c r="K15" s="28">
        <v>5</v>
      </c>
      <c r="L15" s="28">
        <v>5</v>
      </c>
      <c r="M15" s="28">
        <v>4</v>
      </c>
      <c r="N15" s="29">
        <v>8</v>
      </c>
      <c r="O15" s="29">
        <v>8</v>
      </c>
      <c r="P15" s="29">
        <v>3</v>
      </c>
      <c r="Q15" s="29">
        <v>2</v>
      </c>
      <c r="R15" s="29">
        <v>4</v>
      </c>
      <c r="S15" s="31">
        <f t="shared" si="3"/>
        <v>14</v>
      </c>
      <c r="T15" s="8">
        <v>22</v>
      </c>
      <c r="U15" s="8">
        <v>111</v>
      </c>
      <c r="V15" s="5">
        <f t="shared" si="4"/>
        <v>133</v>
      </c>
      <c r="W15" s="69">
        <v>4</v>
      </c>
      <c r="X15" s="70">
        <v>20</v>
      </c>
      <c r="Y15" s="180">
        <v>2</v>
      </c>
      <c r="Z15" s="180">
        <v>4</v>
      </c>
      <c r="AA15" s="180">
        <v>2</v>
      </c>
      <c r="AB15" s="77">
        <f t="shared" si="5"/>
        <v>8</v>
      </c>
      <c r="AC15" s="81">
        <f t="shared" si="6"/>
        <v>32</v>
      </c>
    </row>
    <row r="16" spans="1:29" s="8" customFormat="1" ht="15.75" outlineLevel="1" thickBot="1">
      <c r="A16" s="445">
        <v>12</v>
      </c>
      <c r="B16" s="446">
        <f t="shared" si="0"/>
        <v>141</v>
      </c>
      <c r="C16" s="447">
        <v>49</v>
      </c>
      <c r="D16" s="52">
        <f t="shared" si="1"/>
        <v>29</v>
      </c>
      <c r="E16" s="176">
        <v>2</v>
      </c>
      <c r="F16" s="176">
        <v>3</v>
      </c>
      <c r="G16" s="176">
        <v>0</v>
      </c>
      <c r="H16" s="448">
        <f t="shared" si="2"/>
        <v>15</v>
      </c>
      <c r="I16" s="449">
        <v>92</v>
      </c>
      <c r="J16" s="52">
        <v>20</v>
      </c>
      <c r="K16" s="52">
        <v>9</v>
      </c>
      <c r="L16" s="52">
        <v>2</v>
      </c>
      <c r="M16" s="52">
        <v>6</v>
      </c>
      <c r="N16" s="176">
        <v>1</v>
      </c>
      <c r="O16" s="176">
        <v>9</v>
      </c>
      <c r="P16" s="176">
        <v>4</v>
      </c>
      <c r="Q16" s="176">
        <v>5</v>
      </c>
      <c r="R16" s="176">
        <v>7</v>
      </c>
      <c r="S16" s="53">
        <f t="shared" si="3"/>
        <v>29</v>
      </c>
      <c r="T16" s="391">
        <v>26</v>
      </c>
      <c r="U16" s="392">
        <v>115</v>
      </c>
      <c r="V16" s="393">
        <f t="shared" si="4"/>
        <v>141</v>
      </c>
      <c r="W16" s="83">
        <v>10</v>
      </c>
      <c r="X16" s="84">
        <v>10</v>
      </c>
      <c r="Y16" s="181">
        <v>2</v>
      </c>
      <c r="Z16" s="181">
        <v>1</v>
      </c>
      <c r="AA16" s="181">
        <v>6</v>
      </c>
      <c r="AB16" s="450">
        <f t="shared" si="5"/>
        <v>9</v>
      </c>
      <c r="AC16" s="86">
        <f t="shared" si="6"/>
        <v>29</v>
      </c>
    </row>
    <row r="17" spans="1:35" s="8" customFormat="1" ht="16.5" thickTop="1" thickBot="1">
      <c r="A17" s="451"/>
      <c r="B17" s="452">
        <f>SUM(B5:B16)</f>
        <v>2013</v>
      </c>
      <c r="C17" s="453">
        <f t="shared" ref="C17:U17" si="7">SUM(C5:C16)</f>
        <v>889</v>
      </c>
      <c r="D17" s="453">
        <f t="shared" si="7"/>
        <v>426</v>
      </c>
      <c r="E17" s="453">
        <f t="shared" si="7"/>
        <v>76</v>
      </c>
      <c r="F17" s="453">
        <f t="shared" si="7"/>
        <v>75</v>
      </c>
      <c r="G17" s="453">
        <f t="shared" si="7"/>
        <v>30</v>
      </c>
      <c r="H17" s="453">
        <f t="shared" si="7"/>
        <v>282</v>
      </c>
      <c r="I17" s="454">
        <f t="shared" si="7"/>
        <v>1124</v>
      </c>
      <c r="J17" s="455">
        <f t="shared" si="7"/>
        <v>241</v>
      </c>
      <c r="K17" s="455">
        <f t="shared" si="7"/>
        <v>116</v>
      </c>
      <c r="L17" s="455">
        <f t="shared" si="7"/>
        <v>58</v>
      </c>
      <c r="M17" s="455">
        <f t="shared" si="7"/>
        <v>79</v>
      </c>
      <c r="N17" s="456">
        <f>SUM(N5:N16)</f>
        <v>71</v>
      </c>
      <c r="O17" s="456">
        <f>SUM(O5:O16)</f>
        <v>84</v>
      </c>
      <c r="P17" s="456">
        <f>SUM(P5:P16)</f>
        <v>47</v>
      </c>
      <c r="Q17" s="456">
        <f>SUM(Q5:Q16)</f>
        <v>43</v>
      </c>
      <c r="R17" s="456">
        <f>SUM(R5:R16)</f>
        <v>71</v>
      </c>
      <c r="S17" s="457">
        <f t="shared" si="7"/>
        <v>314</v>
      </c>
      <c r="T17" s="8">
        <f t="shared" si="7"/>
        <v>185</v>
      </c>
      <c r="U17" s="8">
        <f t="shared" si="7"/>
        <v>1828</v>
      </c>
      <c r="V17" s="8">
        <f>SUM(V5:V16)</f>
        <v>2013</v>
      </c>
      <c r="W17" s="458">
        <f>SUM(W5:W16)</f>
        <v>67</v>
      </c>
      <c r="X17" s="459">
        <f t="shared" ref="X17:AC17" si="8">SUM(X5:X16)</f>
        <v>238</v>
      </c>
      <c r="Y17" s="459">
        <f t="shared" si="8"/>
        <v>35</v>
      </c>
      <c r="Z17" s="459">
        <f t="shared" si="8"/>
        <v>52</v>
      </c>
      <c r="AA17" s="459">
        <f t="shared" si="8"/>
        <v>34</v>
      </c>
      <c r="AB17" s="460">
        <f t="shared" si="8"/>
        <v>121</v>
      </c>
      <c r="AC17" s="461">
        <f t="shared" si="8"/>
        <v>426</v>
      </c>
    </row>
    <row r="18" spans="1:35" s="5" customFormat="1" ht="9" customHeight="1" thickBot="1">
      <c r="A18" s="9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</row>
    <row r="19" spans="1:35" s="5" customFormat="1">
      <c r="A19" s="572" t="s">
        <v>56</v>
      </c>
      <c r="B19" s="575" t="s">
        <v>33</v>
      </c>
      <c r="C19" s="576"/>
      <c r="D19" s="576"/>
      <c r="E19" s="576"/>
      <c r="F19" s="576"/>
      <c r="G19" s="576"/>
      <c r="H19" s="576"/>
      <c r="I19" s="576"/>
      <c r="J19" s="576"/>
      <c r="K19" s="576"/>
      <c r="L19" s="576"/>
      <c r="M19" s="576"/>
      <c r="N19" s="577"/>
      <c r="O19" s="577"/>
      <c r="P19" s="577"/>
      <c r="Q19" s="577"/>
      <c r="R19" s="577"/>
      <c r="S19" s="578"/>
      <c r="T19" s="5" t="s">
        <v>72</v>
      </c>
    </row>
    <row r="20" spans="1:35" s="5" customFormat="1" ht="15.75" customHeight="1" thickBot="1">
      <c r="A20" s="573"/>
      <c r="B20" s="579" t="s">
        <v>12</v>
      </c>
      <c r="C20" s="581" t="s">
        <v>20</v>
      </c>
      <c r="D20" s="474"/>
      <c r="E20" s="474"/>
      <c r="F20" s="474"/>
      <c r="G20" s="474"/>
      <c r="H20" s="474"/>
      <c r="I20" s="583" t="s">
        <v>21</v>
      </c>
      <c r="J20" s="474"/>
      <c r="K20" s="474"/>
      <c r="L20" s="474"/>
      <c r="M20" s="474"/>
      <c r="N20" s="474"/>
      <c r="O20" s="474"/>
      <c r="P20" s="474"/>
      <c r="Q20" s="474"/>
      <c r="R20" s="474"/>
      <c r="S20" s="48"/>
      <c r="T20" s="400" t="s">
        <v>80</v>
      </c>
      <c r="U20" s="12" t="s">
        <v>105</v>
      </c>
      <c r="V20" s="12"/>
      <c r="W20" s="5" t="s">
        <v>47</v>
      </c>
    </row>
    <row r="21" spans="1:35" s="5" customFormat="1">
      <c r="A21" s="574"/>
      <c r="B21" s="580"/>
      <c r="C21" s="582"/>
      <c r="D21" s="267" t="s">
        <v>5</v>
      </c>
      <c r="E21" s="50" t="s">
        <v>67</v>
      </c>
      <c r="F21" s="50" t="s">
        <v>68</v>
      </c>
      <c r="G21" s="50" t="s">
        <v>69</v>
      </c>
      <c r="H21" s="50" t="s">
        <v>19</v>
      </c>
      <c r="I21" s="584"/>
      <c r="J21" s="49" t="s">
        <v>15</v>
      </c>
      <c r="K21" s="49" t="s">
        <v>16</v>
      </c>
      <c r="L21" s="49" t="s">
        <v>17</v>
      </c>
      <c r="M21" s="49" t="s">
        <v>18</v>
      </c>
      <c r="N21" s="16" t="s">
        <v>49</v>
      </c>
      <c r="O21" s="16" t="s">
        <v>50</v>
      </c>
      <c r="P21" s="16" t="s">
        <v>51</v>
      </c>
      <c r="Q21" s="16" t="s">
        <v>66</v>
      </c>
      <c r="R21" s="16" t="s">
        <v>48</v>
      </c>
      <c r="S21" s="51" t="s">
        <v>19</v>
      </c>
      <c r="T21" s="475" t="s">
        <v>81</v>
      </c>
      <c r="U21" s="273" t="s">
        <v>73</v>
      </c>
      <c r="V21" s="390" t="s">
        <v>76</v>
      </c>
      <c r="W21" s="71" t="s">
        <v>43</v>
      </c>
      <c r="X21" s="72" t="s">
        <v>44</v>
      </c>
      <c r="Y21" s="177" t="s">
        <v>53</v>
      </c>
      <c r="Z21" s="177" t="s">
        <v>52</v>
      </c>
      <c r="AA21" s="177" t="s">
        <v>54</v>
      </c>
      <c r="AB21" s="75" t="s">
        <v>45</v>
      </c>
      <c r="AC21" s="183" t="s">
        <v>55</v>
      </c>
    </row>
    <row r="22" spans="1:35" s="5" customFormat="1" outlineLevel="1">
      <c r="A22" s="7">
        <v>1</v>
      </c>
      <c r="B22" s="27">
        <f t="shared" ref="B22:B32" si="9">C22+I22</f>
        <v>100</v>
      </c>
      <c r="C22" s="55">
        <v>51</v>
      </c>
      <c r="D22" s="56">
        <f t="shared" ref="D22:D33" si="10">AC22</f>
        <v>21</v>
      </c>
      <c r="E22" s="57">
        <v>1</v>
      </c>
      <c r="F22" s="57">
        <v>5</v>
      </c>
      <c r="G22" s="57">
        <v>7</v>
      </c>
      <c r="H22" s="57">
        <f t="shared" ref="H22:H33" si="11">C22-D22-E22-F22-G22</f>
        <v>17</v>
      </c>
      <c r="I22" s="24">
        <v>49</v>
      </c>
      <c r="J22" s="25">
        <v>12</v>
      </c>
      <c r="K22" s="25">
        <v>9</v>
      </c>
      <c r="L22" s="25">
        <v>4</v>
      </c>
      <c r="M22" s="25">
        <v>2</v>
      </c>
      <c r="N22" s="175">
        <v>1</v>
      </c>
      <c r="O22" s="175">
        <v>4</v>
      </c>
      <c r="P22" s="175">
        <v>2</v>
      </c>
      <c r="Q22" s="175">
        <v>3</v>
      </c>
      <c r="R22" s="175">
        <v>4</v>
      </c>
      <c r="S22" s="26">
        <f>I22-(J22+K22+L22+M22+N22+O22+P22+Q22+R22)</f>
        <v>8</v>
      </c>
      <c r="T22" s="5">
        <v>8</v>
      </c>
      <c r="U22" s="5">
        <v>92</v>
      </c>
      <c r="V22" s="5">
        <f t="shared" ref="V22:V33" si="12">T22+U22</f>
        <v>100</v>
      </c>
      <c r="W22" s="73">
        <v>5</v>
      </c>
      <c r="X22" s="74">
        <v>13</v>
      </c>
      <c r="Y22" s="178">
        <v>1</v>
      </c>
      <c r="Z22" s="178">
        <v>1</v>
      </c>
      <c r="AA22" s="178">
        <v>1</v>
      </c>
      <c r="AB22" s="76">
        <f>SUM(Y22:AA22)</f>
        <v>3</v>
      </c>
      <c r="AC22" s="80">
        <f>SUM(W22:AA22)</f>
        <v>21</v>
      </c>
    </row>
    <row r="23" spans="1:35" s="5" customFormat="1" outlineLevel="1">
      <c r="A23" s="7">
        <v>2</v>
      </c>
      <c r="B23" s="27">
        <f t="shared" si="9"/>
        <v>157</v>
      </c>
      <c r="C23" s="55">
        <v>60</v>
      </c>
      <c r="D23" s="58">
        <f t="shared" si="10"/>
        <v>25</v>
      </c>
      <c r="E23" s="59">
        <v>4</v>
      </c>
      <c r="F23" s="59">
        <v>6</v>
      </c>
      <c r="G23" s="59">
        <v>3</v>
      </c>
      <c r="H23" s="59">
        <f t="shared" si="11"/>
        <v>22</v>
      </c>
      <c r="I23" s="30">
        <v>97</v>
      </c>
      <c r="J23" s="28">
        <v>26</v>
      </c>
      <c r="K23" s="28">
        <v>13</v>
      </c>
      <c r="L23" s="28">
        <v>13</v>
      </c>
      <c r="M23" s="28">
        <v>7</v>
      </c>
      <c r="N23" s="29">
        <v>1</v>
      </c>
      <c r="O23" s="29">
        <v>3</v>
      </c>
      <c r="P23" s="29">
        <v>1</v>
      </c>
      <c r="Q23" s="29">
        <v>3</v>
      </c>
      <c r="R23" s="29">
        <v>3</v>
      </c>
      <c r="S23" s="31">
        <f t="shared" ref="S23:S33" si="13">I23-(J23+K23+L23+M23+N23+O23+P23+Q23+R23)</f>
        <v>27</v>
      </c>
      <c r="T23" s="5">
        <v>4</v>
      </c>
      <c r="U23" s="5">
        <v>153</v>
      </c>
      <c r="V23" s="5">
        <f t="shared" si="12"/>
        <v>157</v>
      </c>
      <c r="W23" s="67">
        <v>4</v>
      </c>
      <c r="X23" s="68">
        <v>14</v>
      </c>
      <c r="Y23" s="179">
        <v>0</v>
      </c>
      <c r="Z23" s="179">
        <v>6</v>
      </c>
      <c r="AA23" s="179">
        <v>1</v>
      </c>
      <c r="AB23" s="77">
        <f t="shared" ref="AB23:AB33" si="14">SUM(Y23:AA23)</f>
        <v>7</v>
      </c>
      <c r="AC23" s="81">
        <f t="shared" ref="AC23:AC33" si="15">SUM(W23:AA23)</f>
        <v>25</v>
      </c>
    </row>
    <row r="24" spans="1:35" s="5" customFormat="1" outlineLevel="1">
      <c r="A24" s="7">
        <v>3</v>
      </c>
      <c r="B24" s="27">
        <f t="shared" si="9"/>
        <v>540</v>
      </c>
      <c r="C24" s="55">
        <v>213</v>
      </c>
      <c r="D24" s="58">
        <f t="shared" si="10"/>
        <v>59</v>
      </c>
      <c r="E24" s="59">
        <v>31</v>
      </c>
      <c r="F24" s="59">
        <v>25</v>
      </c>
      <c r="G24" s="59">
        <v>3</v>
      </c>
      <c r="H24" s="59">
        <f t="shared" si="11"/>
        <v>95</v>
      </c>
      <c r="I24" s="30">
        <v>327</v>
      </c>
      <c r="J24" s="28">
        <v>93</v>
      </c>
      <c r="K24" s="28">
        <v>49</v>
      </c>
      <c r="L24" s="28">
        <v>12</v>
      </c>
      <c r="M24" s="28">
        <v>15</v>
      </c>
      <c r="N24" s="29">
        <v>10</v>
      </c>
      <c r="O24" s="29">
        <v>33</v>
      </c>
      <c r="P24" s="29">
        <v>9</v>
      </c>
      <c r="Q24" s="29">
        <v>10</v>
      </c>
      <c r="R24" s="29">
        <v>7</v>
      </c>
      <c r="S24" s="31">
        <f t="shared" si="13"/>
        <v>89</v>
      </c>
      <c r="T24" s="5">
        <v>11</v>
      </c>
      <c r="U24" s="5">
        <v>529</v>
      </c>
      <c r="V24" s="5">
        <f t="shared" si="12"/>
        <v>540</v>
      </c>
      <c r="W24" s="67">
        <v>16</v>
      </c>
      <c r="X24" s="68">
        <v>27</v>
      </c>
      <c r="Y24" s="179">
        <v>3</v>
      </c>
      <c r="Z24" s="179">
        <v>5</v>
      </c>
      <c r="AA24" s="179">
        <v>8</v>
      </c>
      <c r="AB24" s="77">
        <f t="shared" si="14"/>
        <v>16</v>
      </c>
      <c r="AC24" s="81">
        <f t="shared" si="15"/>
        <v>59</v>
      </c>
    </row>
    <row r="25" spans="1:35" s="5" customFormat="1" outlineLevel="1">
      <c r="A25" s="7">
        <v>4</v>
      </c>
      <c r="B25" s="27">
        <f t="shared" si="9"/>
        <v>181</v>
      </c>
      <c r="C25" s="55">
        <v>93</v>
      </c>
      <c r="D25" s="58">
        <f t="shared" si="10"/>
        <v>49</v>
      </c>
      <c r="E25" s="59">
        <v>6</v>
      </c>
      <c r="F25" s="59">
        <v>3</v>
      </c>
      <c r="G25" s="59">
        <v>6</v>
      </c>
      <c r="H25" s="59">
        <f t="shared" si="11"/>
        <v>29</v>
      </c>
      <c r="I25" s="30">
        <v>88</v>
      </c>
      <c r="J25" s="28">
        <v>20</v>
      </c>
      <c r="K25" s="28">
        <v>13</v>
      </c>
      <c r="L25" s="28">
        <v>6</v>
      </c>
      <c r="M25" s="28">
        <v>7</v>
      </c>
      <c r="N25" s="29">
        <v>2</v>
      </c>
      <c r="O25" s="29">
        <v>5</v>
      </c>
      <c r="P25" s="29">
        <v>1</v>
      </c>
      <c r="Q25" s="29">
        <v>4</v>
      </c>
      <c r="R25" s="29">
        <v>10</v>
      </c>
      <c r="S25" s="31">
        <f t="shared" si="13"/>
        <v>20</v>
      </c>
      <c r="T25" s="5">
        <v>14</v>
      </c>
      <c r="U25" s="5">
        <v>167</v>
      </c>
      <c r="V25" s="5">
        <f t="shared" si="12"/>
        <v>181</v>
      </c>
      <c r="W25" s="67">
        <v>2</v>
      </c>
      <c r="X25" s="68">
        <v>27</v>
      </c>
      <c r="Y25" s="179">
        <v>6</v>
      </c>
      <c r="Z25" s="179">
        <v>11</v>
      </c>
      <c r="AA25" s="179">
        <v>3</v>
      </c>
      <c r="AB25" s="77">
        <f t="shared" si="14"/>
        <v>20</v>
      </c>
      <c r="AC25" s="81">
        <f t="shared" si="15"/>
        <v>49</v>
      </c>
      <c r="AD25" s="8"/>
      <c r="AE25" s="8"/>
      <c r="AF25" s="8"/>
      <c r="AG25" s="8"/>
      <c r="AH25" s="8"/>
      <c r="AI25" s="8"/>
    </row>
    <row r="26" spans="1:35" s="8" customFormat="1" outlineLevel="1">
      <c r="A26" s="7">
        <v>5</v>
      </c>
      <c r="B26" s="27">
        <f t="shared" si="9"/>
        <v>89</v>
      </c>
      <c r="C26" s="55">
        <v>38</v>
      </c>
      <c r="D26" s="58">
        <f t="shared" si="10"/>
        <v>23</v>
      </c>
      <c r="E26" s="59">
        <v>2</v>
      </c>
      <c r="F26" s="59">
        <v>2</v>
      </c>
      <c r="G26" s="59">
        <v>2</v>
      </c>
      <c r="H26" s="59">
        <f t="shared" si="11"/>
        <v>9</v>
      </c>
      <c r="I26" s="30">
        <v>51</v>
      </c>
      <c r="J26" s="32">
        <v>13</v>
      </c>
      <c r="K26" s="32">
        <v>5</v>
      </c>
      <c r="L26" s="32">
        <v>3</v>
      </c>
      <c r="M26" s="32">
        <v>4</v>
      </c>
      <c r="N26" s="33">
        <v>2</v>
      </c>
      <c r="O26" s="33">
        <v>4</v>
      </c>
      <c r="P26" s="33">
        <v>2</v>
      </c>
      <c r="Q26" s="33">
        <v>3</v>
      </c>
      <c r="R26" s="33">
        <v>4</v>
      </c>
      <c r="S26" s="34">
        <f t="shared" si="13"/>
        <v>11</v>
      </c>
      <c r="T26" s="8">
        <v>10</v>
      </c>
      <c r="U26" s="8">
        <v>79</v>
      </c>
      <c r="V26" s="5">
        <f t="shared" si="12"/>
        <v>89</v>
      </c>
      <c r="W26" s="69">
        <v>4</v>
      </c>
      <c r="X26" s="70">
        <v>12</v>
      </c>
      <c r="Y26" s="180">
        <v>2</v>
      </c>
      <c r="Z26" s="180">
        <v>4</v>
      </c>
      <c r="AA26" s="180">
        <v>1</v>
      </c>
      <c r="AB26" s="78">
        <f t="shared" si="14"/>
        <v>7</v>
      </c>
      <c r="AC26" s="81">
        <f t="shared" si="15"/>
        <v>23</v>
      </c>
    </row>
    <row r="27" spans="1:35" s="8" customFormat="1" outlineLevel="1">
      <c r="A27" s="7">
        <v>6</v>
      </c>
      <c r="B27" s="27">
        <f t="shared" si="9"/>
        <v>131</v>
      </c>
      <c r="C27" s="55">
        <v>64</v>
      </c>
      <c r="D27" s="58">
        <f t="shared" si="10"/>
        <v>33</v>
      </c>
      <c r="E27" s="59">
        <v>7</v>
      </c>
      <c r="F27" s="59">
        <v>10</v>
      </c>
      <c r="G27" s="59">
        <v>4</v>
      </c>
      <c r="H27" s="59">
        <f t="shared" si="11"/>
        <v>10</v>
      </c>
      <c r="I27" s="30">
        <v>67</v>
      </c>
      <c r="J27" s="32">
        <v>18</v>
      </c>
      <c r="K27" s="32">
        <v>4</v>
      </c>
      <c r="L27" s="32">
        <v>8</v>
      </c>
      <c r="M27" s="32">
        <v>2</v>
      </c>
      <c r="N27" s="33">
        <v>2</v>
      </c>
      <c r="O27" s="33">
        <v>3</v>
      </c>
      <c r="P27" s="33">
        <v>4</v>
      </c>
      <c r="Q27" s="33">
        <v>2</v>
      </c>
      <c r="R27" s="33">
        <v>5</v>
      </c>
      <c r="S27" s="34">
        <f t="shared" si="13"/>
        <v>19</v>
      </c>
      <c r="T27" s="8">
        <v>12</v>
      </c>
      <c r="U27" s="8">
        <v>119</v>
      </c>
      <c r="V27" s="5">
        <f t="shared" si="12"/>
        <v>131</v>
      </c>
      <c r="W27" s="69">
        <v>5</v>
      </c>
      <c r="X27" s="70">
        <v>19</v>
      </c>
      <c r="Y27" s="180">
        <v>2</v>
      </c>
      <c r="Z27" s="180">
        <v>3</v>
      </c>
      <c r="AA27" s="180">
        <v>4</v>
      </c>
      <c r="AB27" s="78">
        <f t="shared" si="14"/>
        <v>9</v>
      </c>
      <c r="AC27" s="81">
        <f t="shared" si="15"/>
        <v>33</v>
      </c>
    </row>
    <row r="28" spans="1:35" s="8" customFormat="1" outlineLevel="1">
      <c r="A28" s="7">
        <v>7</v>
      </c>
      <c r="B28" s="27">
        <f t="shared" si="9"/>
        <v>115</v>
      </c>
      <c r="C28" s="55">
        <v>57</v>
      </c>
      <c r="D28" s="58">
        <f t="shared" si="10"/>
        <v>38</v>
      </c>
      <c r="E28" s="59">
        <v>7</v>
      </c>
      <c r="F28" s="59">
        <v>5</v>
      </c>
      <c r="G28" s="59">
        <v>2</v>
      </c>
      <c r="H28" s="59">
        <f t="shared" si="11"/>
        <v>5</v>
      </c>
      <c r="I28" s="30">
        <v>58</v>
      </c>
      <c r="J28" s="32">
        <v>13</v>
      </c>
      <c r="K28" s="32">
        <v>9</v>
      </c>
      <c r="L28" s="32">
        <v>3</v>
      </c>
      <c r="M28" s="32">
        <v>7</v>
      </c>
      <c r="N28" s="33">
        <v>2</v>
      </c>
      <c r="O28" s="33">
        <v>2</v>
      </c>
      <c r="P28" s="33">
        <v>2</v>
      </c>
      <c r="Q28" s="33">
        <v>3</v>
      </c>
      <c r="R28" s="33">
        <v>12</v>
      </c>
      <c r="S28" s="34">
        <f t="shared" si="13"/>
        <v>5</v>
      </c>
      <c r="T28" s="8">
        <v>20</v>
      </c>
      <c r="U28" s="8">
        <v>95</v>
      </c>
      <c r="V28" s="5">
        <f t="shared" si="12"/>
        <v>115</v>
      </c>
      <c r="W28" s="69">
        <v>4</v>
      </c>
      <c r="X28" s="70">
        <v>22</v>
      </c>
      <c r="Y28" s="180">
        <v>1</v>
      </c>
      <c r="Z28" s="180">
        <v>5</v>
      </c>
      <c r="AA28" s="180">
        <v>6</v>
      </c>
      <c r="AB28" s="78">
        <f t="shared" si="14"/>
        <v>12</v>
      </c>
      <c r="AC28" s="81">
        <f t="shared" si="15"/>
        <v>38</v>
      </c>
    </row>
    <row r="29" spans="1:35" s="8" customFormat="1" outlineLevel="1">
      <c r="A29" s="7">
        <v>8</v>
      </c>
      <c r="B29" s="27">
        <f t="shared" si="9"/>
        <v>120</v>
      </c>
      <c r="C29" s="55">
        <v>55</v>
      </c>
      <c r="D29" s="58">
        <f t="shared" si="10"/>
        <v>28</v>
      </c>
      <c r="E29" s="59">
        <v>2</v>
      </c>
      <c r="F29" s="59">
        <v>8</v>
      </c>
      <c r="G29" s="59">
        <v>0</v>
      </c>
      <c r="H29" s="59">
        <f t="shared" si="11"/>
        <v>17</v>
      </c>
      <c r="I29" s="30">
        <v>65</v>
      </c>
      <c r="J29" s="32">
        <v>13</v>
      </c>
      <c r="K29" s="32">
        <v>6</v>
      </c>
      <c r="L29" s="32">
        <v>3</v>
      </c>
      <c r="M29" s="32">
        <v>5</v>
      </c>
      <c r="N29" s="33">
        <v>5</v>
      </c>
      <c r="O29" s="33">
        <v>3</v>
      </c>
      <c r="P29" s="33">
        <v>0</v>
      </c>
      <c r="Q29" s="33">
        <v>1</v>
      </c>
      <c r="R29" s="33">
        <v>10</v>
      </c>
      <c r="S29" s="34">
        <f t="shared" si="13"/>
        <v>19</v>
      </c>
      <c r="T29" s="8">
        <v>18</v>
      </c>
      <c r="U29" s="8">
        <v>102</v>
      </c>
      <c r="V29" s="5">
        <f t="shared" si="12"/>
        <v>120</v>
      </c>
      <c r="W29" s="69">
        <v>4</v>
      </c>
      <c r="X29" s="70">
        <v>15</v>
      </c>
      <c r="Y29" s="180">
        <v>3</v>
      </c>
      <c r="Z29" s="180">
        <v>4</v>
      </c>
      <c r="AA29" s="180">
        <v>2</v>
      </c>
      <c r="AB29" s="78">
        <f t="shared" si="14"/>
        <v>9</v>
      </c>
      <c r="AC29" s="81">
        <f t="shared" si="15"/>
        <v>28</v>
      </c>
    </row>
    <row r="30" spans="1:35" s="8" customFormat="1" outlineLevel="1">
      <c r="A30" s="7">
        <v>9</v>
      </c>
      <c r="B30" s="27">
        <f t="shared" si="9"/>
        <v>119</v>
      </c>
      <c r="C30" s="55">
        <v>59</v>
      </c>
      <c r="D30" s="58">
        <f t="shared" si="10"/>
        <v>39</v>
      </c>
      <c r="E30" s="59">
        <v>5</v>
      </c>
      <c r="F30" s="59">
        <v>2</v>
      </c>
      <c r="G30" s="59">
        <v>3</v>
      </c>
      <c r="H30" s="59">
        <f t="shared" si="11"/>
        <v>10</v>
      </c>
      <c r="I30" s="30">
        <v>60</v>
      </c>
      <c r="J30" s="32">
        <v>5</v>
      </c>
      <c r="K30" s="32">
        <v>8</v>
      </c>
      <c r="L30" s="32">
        <v>6</v>
      </c>
      <c r="M30" s="32">
        <v>1</v>
      </c>
      <c r="N30" s="33">
        <v>5</v>
      </c>
      <c r="O30" s="33">
        <v>1</v>
      </c>
      <c r="P30" s="33">
        <v>1</v>
      </c>
      <c r="Q30" s="33">
        <v>8</v>
      </c>
      <c r="R30" s="33">
        <v>5</v>
      </c>
      <c r="S30" s="34">
        <f t="shared" si="13"/>
        <v>20</v>
      </c>
      <c r="T30" s="8">
        <v>6</v>
      </c>
      <c r="U30" s="8">
        <v>113</v>
      </c>
      <c r="V30" s="5">
        <f t="shared" si="12"/>
        <v>119</v>
      </c>
      <c r="W30" s="69">
        <v>1</v>
      </c>
      <c r="X30" s="70">
        <v>31</v>
      </c>
      <c r="Y30" s="180">
        <v>4</v>
      </c>
      <c r="Z30" s="180">
        <v>3</v>
      </c>
      <c r="AA30" s="180">
        <v>0</v>
      </c>
      <c r="AB30" s="78">
        <f t="shared" si="14"/>
        <v>7</v>
      </c>
      <c r="AC30" s="81">
        <f t="shared" si="15"/>
        <v>39</v>
      </c>
    </row>
    <row r="31" spans="1:35" s="8" customFormat="1" outlineLevel="1">
      <c r="A31" s="7">
        <v>10</v>
      </c>
      <c r="B31" s="27">
        <f t="shared" si="9"/>
        <v>135</v>
      </c>
      <c r="C31" s="55">
        <v>69</v>
      </c>
      <c r="D31" s="58">
        <f t="shared" si="10"/>
        <v>50</v>
      </c>
      <c r="E31" s="59">
        <v>4</v>
      </c>
      <c r="F31" s="59">
        <v>5</v>
      </c>
      <c r="G31" s="59">
        <v>3</v>
      </c>
      <c r="H31" s="59">
        <f t="shared" si="11"/>
        <v>7</v>
      </c>
      <c r="I31" s="30">
        <v>66</v>
      </c>
      <c r="J31" s="28">
        <v>15</v>
      </c>
      <c r="K31" s="28">
        <v>6</v>
      </c>
      <c r="L31" s="28">
        <v>3</v>
      </c>
      <c r="M31" s="28">
        <v>3</v>
      </c>
      <c r="N31" s="29">
        <v>6</v>
      </c>
      <c r="O31" s="29">
        <v>1</v>
      </c>
      <c r="P31" s="29">
        <v>2</v>
      </c>
      <c r="Q31" s="29">
        <v>3</v>
      </c>
      <c r="R31" s="29">
        <v>11</v>
      </c>
      <c r="S31" s="31">
        <f t="shared" si="13"/>
        <v>16</v>
      </c>
      <c r="T31" s="8">
        <v>21</v>
      </c>
      <c r="U31" s="8">
        <v>114</v>
      </c>
      <c r="V31" s="5">
        <f t="shared" si="12"/>
        <v>135</v>
      </c>
      <c r="W31" s="69">
        <v>15</v>
      </c>
      <c r="X31" s="70">
        <v>26</v>
      </c>
      <c r="Y31" s="180">
        <v>4</v>
      </c>
      <c r="Z31" s="180">
        <v>2</v>
      </c>
      <c r="AA31" s="180">
        <v>3</v>
      </c>
      <c r="AB31" s="78">
        <f t="shared" si="14"/>
        <v>9</v>
      </c>
      <c r="AC31" s="81">
        <f t="shared" si="15"/>
        <v>50</v>
      </c>
    </row>
    <row r="32" spans="1:35" s="8" customFormat="1" outlineLevel="1">
      <c r="A32" s="7">
        <v>11</v>
      </c>
      <c r="B32" s="27">
        <f t="shared" si="9"/>
        <v>132</v>
      </c>
      <c r="C32" s="55">
        <v>66</v>
      </c>
      <c r="D32" s="58">
        <f t="shared" si="10"/>
        <v>28</v>
      </c>
      <c r="E32" s="59">
        <v>3</v>
      </c>
      <c r="F32" s="59">
        <v>7</v>
      </c>
      <c r="G32" s="59">
        <v>4</v>
      </c>
      <c r="H32" s="266">
        <f t="shared" si="11"/>
        <v>24</v>
      </c>
      <c r="I32" s="30">
        <v>66</v>
      </c>
      <c r="J32" s="52">
        <v>13</v>
      </c>
      <c r="K32" s="52">
        <v>2</v>
      </c>
      <c r="L32" s="52">
        <v>1</v>
      </c>
      <c r="M32" s="52">
        <v>5</v>
      </c>
      <c r="N32" s="176">
        <v>2</v>
      </c>
      <c r="O32" s="176">
        <v>1</v>
      </c>
      <c r="P32" s="176">
        <v>2</v>
      </c>
      <c r="Q32" s="176">
        <v>4</v>
      </c>
      <c r="R32" s="176">
        <v>16</v>
      </c>
      <c r="S32" s="53">
        <f t="shared" si="13"/>
        <v>20</v>
      </c>
      <c r="T32" s="8">
        <v>23</v>
      </c>
      <c r="U32" s="8">
        <v>109</v>
      </c>
      <c r="V32" s="5">
        <f t="shared" si="12"/>
        <v>132</v>
      </c>
      <c r="W32" s="69">
        <v>3</v>
      </c>
      <c r="X32" s="70">
        <v>14</v>
      </c>
      <c r="Y32" s="180">
        <v>8</v>
      </c>
      <c r="Z32" s="180">
        <v>1</v>
      </c>
      <c r="AA32" s="180">
        <v>2</v>
      </c>
      <c r="AB32" s="78">
        <f t="shared" si="14"/>
        <v>11</v>
      </c>
      <c r="AC32" s="81">
        <f t="shared" si="15"/>
        <v>28</v>
      </c>
    </row>
    <row r="33" spans="1:35" s="8" customFormat="1" ht="15.75" outlineLevel="1" thickBot="1">
      <c r="A33" s="445">
        <v>12</v>
      </c>
      <c r="B33" s="446">
        <f>C33+I33</f>
        <v>138</v>
      </c>
      <c r="C33" s="462">
        <v>71</v>
      </c>
      <c r="D33" s="463">
        <f t="shared" si="10"/>
        <v>46</v>
      </c>
      <c r="E33" s="464">
        <v>2</v>
      </c>
      <c r="F33" s="464">
        <v>6</v>
      </c>
      <c r="G33" s="464">
        <v>3</v>
      </c>
      <c r="H33" s="464">
        <f t="shared" si="11"/>
        <v>14</v>
      </c>
      <c r="I33" s="449">
        <v>67</v>
      </c>
      <c r="J33" s="52">
        <v>15</v>
      </c>
      <c r="K33" s="52">
        <v>4</v>
      </c>
      <c r="L33" s="52">
        <v>4</v>
      </c>
      <c r="M33" s="52">
        <v>5</v>
      </c>
      <c r="N33" s="176">
        <v>3</v>
      </c>
      <c r="O33" s="176">
        <v>3</v>
      </c>
      <c r="P33" s="176">
        <v>2</v>
      </c>
      <c r="Q33" s="176">
        <v>3</v>
      </c>
      <c r="R33" s="176">
        <v>11</v>
      </c>
      <c r="S33" s="53">
        <f t="shared" si="13"/>
        <v>17</v>
      </c>
      <c r="T33" s="391">
        <v>15</v>
      </c>
      <c r="U33" s="392">
        <v>123</v>
      </c>
      <c r="V33" s="393">
        <f t="shared" si="12"/>
        <v>138</v>
      </c>
      <c r="W33" s="83">
        <v>8</v>
      </c>
      <c r="X33" s="84">
        <v>17</v>
      </c>
      <c r="Y33" s="181">
        <v>2</v>
      </c>
      <c r="Z33" s="181">
        <v>7</v>
      </c>
      <c r="AA33" s="181">
        <v>12</v>
      </c>
      <c r="AB33" s="85">
        <f t="shared" si="14"/>
        <v>21</v>
      </c>
      <c r="AC33" s="86">
        <f t="shared" si="15"/>
        <v>46</v>
      </c>
    </row>
    <row r="34" spans="1:35" s="8" customFormat="1" ht="16.5" thickTop="1" thickBot="1">
      <c r="A34" s="451"/>
      <c r="B34" s="452">
        <f>C34+I34</f>
        <v>1957</v>
      </c>
      <c r="C34" s="465">
        <f t="shared" ref="C34:U34" si="16">SUM(C22:C33)</f>
        <v>896</v>
      </c>
      <c r="D34" s="465">
        <f t="shared" si="16"/>
        <v>439</v>
      </c>
      <c r="E34" s="465">
        <f t="shared" si="16"/>
        <v>74</v>
      </c>
      <c r="F34" s="465">
        <f t="shared" si="16"/>
        <v>84</v>
      </c>
      <c r="G34" s="465">
        <f t="shared" si="16"/>
        <v>40</v>
      </c>
      <c r="H34" s="465">
        <f t="shared" si="16"/>
        <v>259</v>
      </c>
      <c r="I34" s="454">
        <f t="shared" si="16"/>
        <v>1061</v>
      </c>
      <c r="J34" s="455">
        <f t="shared" si="16"/>
        <v>256</v>
      </c>
      <c r="K34" s="455">
        <f t="shared" si="16"/>
        <v>128</v>
      </c>
      <c r="L34" s="455">
        <f t="shared" si="16"/>
        <v>66</v>
      </c>
      <c r="M34" s="455">
        <f t="shared" si="16"/>
        <v>63</v>
      </c>
      <c r="N34" s="456">
        <f>SUM(N22:N33)</f>
        <v>41</v>
      </c>
      <c r="O34" s="456">
        <f>SUM(O22:O33)</f>
        <v>63</v>
      </c>
      <c r="P34" s="456">
        <f>SUM(P22:P33)</f>
        <v>28</v>
      </c>
      <c r="Q34" s="456">
        <f>SUM(Q22:Q33)</f>
        <v>47</v>
      </c>
      <c r="R34" s="456">
        <f>SUM(R22:R33)</f>
        <v>98</v>
      </c>
      <c r="S34" s="457">
        <f t="shared" si="16"/>
        <v>271</v>
      </c>
      <c r="T34" s="8">
        <f t="shared" si="16"/>
        <v>162</v>
      </c>
      <c r="U34" s="8">
        <f t="shared" si="16"/>
        <v>1795</v>
      </c>
      <c r="V34" s="8">
        <f>SUM(V22:V33)</f>
        <v>1957</v>
      </c>
      <c r="W34" s="458">
        <f t="shared" ref="W34:AC34" si="17">SUM(W22:W33)</f>
        <v>71</v>
      </c>
      <c r="X34" s="459">
        <f t="shared" si="17"/>
        <v>237</v>
      </c>
      <c r="Y34" s="459">
        <f t="shared" si="17"/>
        <v>36</v>
      </c>
      <c r="Z34" s="459">
        <f t="shared" si="17"/>
        <v>52</v>
      </c>
      <c r="AA34" s="459">
        <f t="shared" si="17"/>
        <v>43</v>
      </c>
      <c r="AB34" s="460">
        <f t="shared" si="17"/>
        <v>131</v>
      </c>
      <c r="AC34" s="466">
        <f t="shared" si="17"/>
        <v>439</v>
      </c>
      <c r="AD34" s="12"/>
      <c r="AE34" s="12"/>
      <c r="AF34" s="12"/>
      <c r="AG34" s="12"/>
      <c r="AH34" s="12"/>
      <c r="AI34" s="12"/>
    </row>
    <row r="35" spans="1:35" s="12" customFormat="1" ht="15.75" thickBo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1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 s="3" customFormat="1">
      <c r="A36" s="559" t="s">
        <v>56</v>
      </c>
      <c r="B36" s="575" t="s">
        <v>59</v>
      </c>
      <c r="C36" s="576"/>
      <c r="D36" s="576"/>
      <c r="E36" s="576"/>
      <c r="F36" s="576"/>
      <c r="G36" s="576"/>
      <c r="H36" s="576"/>
      <c r="I36" s="576"/>
      <c r="J36" s="576"/>
      <c r="K36" s="576"/>
      <c r="L36" s="576"/>
      <c r="M36" s="576"/>
      <c r="N36" s="577"/>
      <c r="O36" s="577"/>
      <c r="P36" s="577"/>
      <c r="Q36" s="577"/>
      <c r="R36" s="577"/>
      <c r="S36" s="578"/>
      <c r="T36" s="5" t="s">
        <v>72</v>
      </c>
      <c r="U36" s="5"/>
      <c r="V36" s="5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ht="15.75" customHeight="1" thickBot="1">
      <c r="A37" s="560"/>
      <c r="B37" s="579" t="s">
        <v>12</v>
      </c>
      <c r="C37" s="581" t="s">
        <v>20</v>
      </c>
      <c r="D37" s="474"/>
      <c r="E37" s="474"/>
      <c r="F37" s="474"/>
      <c r="G37" s="474"/>
      <c r="H37" s="474"/>
      <c r="I37" s="583" t="s">
        <v>21</v>
      </c>
      <c r="J37" s="474"/>
      <c r="K37" s="474"/>
      <c r="L37" s="474"/>
      <c r="M37" s="474"/>
      <c r="N37" s="474"/>
      <c r="O37" s="474"/>
      <c r="P37" s="474"/>
      <c r="Q37" s="474"/>
      <c r="R37" s="474"/>
      <c r="S37" s="48"/>
      <c r="T37" s="557" t="s">
        <v>77</v>
      </c>
      <c r="U37" s="558"/>
      <c r="V37" s="558"/>
      <c r="W37" s="1" t="s">
        <v>70</v>
      </c>
    </row>
    <row r="38" spans="1:35">
      <c r="A38" s="561"/>
      <c r="B38" s="580"/>
      <c r="C38" s="582"/>
      <c r="D38" s="267" t="s">
        <v>5</v>
      </c>
      <c r="E38" s="50" t="s">
        <v>67</v>
      </c>
      <c r="F38" s="50" t="s">
        <v>68</v>
      </c>
      <c r="G38" s="50" t="s">
        <v>69</v>
      </c>
      <c r="H38" s="230" t="s">
        <v>60</v>
      </c>
      <c r="I38" s="584"/>
      <c r="J38" s="49" t="s">
        <v>15</v>
      </c>
      <c r="K38" s="49" t="s">
        <v>16</v>
      </c>
      <c r="L38" s="49" t="s">
        <v>17</v>
      </c>
      <c r="M38" s="49" t="s">
        <v>18</v>
      </c>
      <c r="N38" s="16" t="s">
        <v>49</v>
      </c>
      <c r="O38" s="16" t="s">
        <v>50</v>
      </c>
      <c r="P38" s="16" t="s">
        <v>51</v>
      </c>
      <c r="Q38" s="16" t="s">
        <v>66</v>
      </c>
      <c r="R38" s="16" t="s">
        <v>48</v>
      </c>
      <c r="S38" s="231" t="s">
        <v>61</v>
      </c>
      <c r="T38" s="475" t="s">
        <v>78</v>
      </c>
      <c r="U38" s="273" t="s">
        <v>73</v>
      </c>
      <c r="V38" s="390" t="s">
        <v>76</v>
      </c>
      <c r="W38" s="71" t="s">
        <v>43</v>
      </c>
      <c r="X38" s="72" t="s">
        <v>44</v>
      </c>
      <c r="Y38" s="177" t="s">
        <v>53</v>
      </c>
      <c r="Z38" s="177" t="s">
        <v>52</v>
      </c>
      <c r="AA38" s="177" t="s">
        <v>54</v>
      </c>
      <c r="AB38" s="75" t="s">
        <v>45</v>
      </c>
      <c r="AC38" s="183" t="s">
        <v>55</v>
      </c>
    </row>
    <row r="39" spans="1:35" outlineLevel="1">
      <c r="A39" s="7">
        <v>1</v>
      </c>
      <c r="B39" s="195">
        <f>B5-B22</f>
        <v>42</v>
      </c>
      <c r="C39" s="196">
        <f t="shared" ref="C39:S50" si="18">C5-C22</f>
        <v>13</v>
      </c>
      <c r="D39" s="197">
        <f t="shared" si="18"/>
        <v>10</v>
      </c>
      <c r="E39" s="197">
        <f t="shared" si="18"/>
        <v>3</v>
      </c>
      <c r="F39" s="197">
        <f t="shared" si="18"/>
        <v>4</v>
      </c>
      <c r="G39" s="197">
        <f t="shared" si="18"/>
        <v>-4</v>
      </c>
      <c r="H39" s="198">
        <f t="shared" si="18"/>
        <v>0</v>
      </c>
      <c r="I39" s="199">
        <f t="shared" si="18"/>
        <v>29</v>
      </c>
      <c r="J39" s="200">
        <f t="shared" si="18"/>
        <v>2</v>
      </c>
      <c r="K39" s="200">
        <f t="shared" si="18"/>
        <v>6</v>
      </c>
      <c r="L39" s="200">
        <f t="shared" si="18"/>
        <v>-3</v>
      </c>
      <c r="M39" s="200">
        <f t="shared" si="18"/>
        <v>1</v>
      </c>
      <c r="N39" s="201">
        <f t="shared" si="18"/>
        <v>6</v>
      </c>
      <c r="O39" s="201">
        <f t="shared" si="18"/>
        <v>0</v>
      </c>
      <c r="P39" s="201">
        <f t="shared" si="18"/>
        <v>1</v>
      </c>
      <c r="Q39" s="201">
        <f t="shared" si="18"/>
        <v>0</v>
      </c>
      <c r="R39" s="201">
        <f t="shared" si="18"/>
        <v>7</v>
      </c>
      <c r="S39" s="202">
        <f t="shared" si="18"/>
        <v>9</v>
      </c>
      <c r="T39" s="1">
        <f>T5-T22</f>
        <v>16</v>
      </c>
      <c r="U39" s="1">
        <f>U5-U22</f>
        <v>26</v>
      </c>
      <c r="V39" s="5">
        <f t="shared" ref="V39:V51" si="19">T39+U39</f>
        <v>42</v>
      </c>
      <c r="W39" s="238">
        <f t="shared" ref="W39:AC51" si="20">W5-W22</f>
        <v>6</v>
      </c>
      <c r="X39" s="239">
        <f t="shared" si="20"/>
        <v>1</v>
      </c>
      <c r="Y39" s="257">
        <f t="shared" si="20"/>
        <v>0</v>
      </c>
      <c r="Z39" s="257">
        <f t="shared" si="20"/>
        <v>2</v>
      </c>
      <c r="AA39" s="257">
        <f t="shared" si="20"/>
        <v>1</v>
      </c>
      <c r="AB39" s="240">
        <f t="shared" si="20"/>
        <v>3</v>
      </c>
      <c r="AC39" s="241">
        <f t="shared" si="20"/>
        <v>10</v>
      </c>
    </row>
    <row r="40" spans="1:35" outlineLevel="1">
      <c r="A40" s="7">
        <v>2</v>
      </c>
      <c r="B40" s="195">
        <f t="shared" ref="B40:U51" si="21">B6-B23</f>
        <v>-15</v>
      </c>
      <c r="C40" s="196">
        <f t="shared" si="21"/>
        <v>-4</v>
      </c>
      <c r="D40" s="203">
        <f t="shared" si="21"/>
        <v>0</v>
      </c>
      <c r="E40" s="203">
        <f t="shared" si="18"/>
        <v>2</v>
      </c>
      <c r="F40" s="203">
        <f t="shared" si="18"/>
        <v>2</v>
      </c>
      <c r="G40" s="203">
        <f t="shared" si="18"/>
        <v>-1</v>
      </c>
      <c r="H40" s="204">
        <f t="shared" si="21"/>
        <v>-7</v>
      </c>
      <c r="I40" s="205">
        <f t="shared" si="21"/>
        <v>-11</v>
      </c>
      <c r="J40" s="206">
        <f t="shared" si="21"/>
        <v>-11</v>
      </c>
      <c r="K40" s="206">
        <f t="shared" si="21"/>
        <v>-4</v>
      </c>
      <c r="L40" s="206">
        <f t="shared" si="21"/>
        <v>-5</v>
      </c>
      <c r="M40" s="206">
        <f t="shared" si="21"/>
        <v>-4</v>
      </c>
      <c r="N40" s="207">
        <f t="shared" si="21"/>
        <v>7</v>
      </c>
      <c r="O40" s="207">
        <f t="shared" si="21"/>
        <v>0</v>
      </c>
      <c r="P40" s="207">
        <f t="shared" si="21"/>
        <v>8</v>
      </c>
      <c r="Q40" s="207">
        <f t="shared" si="18"/>
        <v>-2</v>
      </c>
      <c r="R40" s="207">
        <f t="shared" si="21"/>
        <v>8</v>
      </c>
      <c r="S40" s="208">
        <f t="shared" si="21"/>
        <v>-8</v>
      </c>
      <c r="T40" s="1">
        <f t="shared" si="21"/>
        <v>26</v>
      </c>
      <c r="U40" s="1">
        <f t="shared" si="21"/>
        <v>-41</v>
      </c>
      <c r="V40" s="5">
        <f t="shared" si="19"/>
        <v>-15</v>
      </c>
      <c r="W40" s="242">
        <f t="shared" si="20"/>
        <v>-2</v>
      </c>
      <c r="X40" s="243">
        <f t="shared" si="20"/>
        <v>2</v>
      </c>
      <c r="Y40" s="258">
        <f t="shared" si="20"/>
        <v>2</v>
      </c>
      <c r="Z40" s="258">
        <f t="shared" si="20"/>
        <v>-4</v>
      </c>
      <c r="AA40" s="258">
        <f t="shared" si="20"/>
        <v>2</v>
      </c>
      <c r="AB40" s="244">
        <f t="shared" si="20"/>
        <v>0</v>
      </c>
      <c r="AC40" s="245">
        <f t="shared" si="20"/>
        <v>0</v>
      </c>
    </row>
    <row r="41" spans="1:35" outlineLevel="1">
      <c r="A41" s="7">
        <v>3</v>
      </c>
      <c r="B41" s="195">
        <f t="shared" si="21"/>
        <v>-169</v>
      </c>
      <c r="C41" s="196">
        <f t="shared" si="21"/>
        <v>-23</v>
      </c>
      <c r="D41" s="203">
        <f t="shared" si="21"/>
        <v>-29</v>
      </c>
      <c r="E41" s="203">
        <f t="shared" si="18"/>
        <v>-5</v>
      </c>
      <c r="F41" s="203">
        <f t="shared" si="18"/>
        <v>-4</v>
      </c>
      <c r="G41" s="203">
        <f t="shared" si="18"/>
        <v>8</v>
      </c>
      <c r="H41" s="204">
        <f t="shared" si="21"/>
        <v>7</v>
      </c>
      <c r="I41" s="205">
        <f t="shared" si="21"/>
        <v>-146</v>
      </c>
      <c r="J41" s="206">
        <f t="shared" si="21"/>
        <v>-61</v>
      </c>
      <c r="K41" s="206">
        <f t="shared" si="21"/>
        <v>-25</v>
      </c>
      <c r="L41" s="206">
        <f t="shared" si="21"/>
        <v>-4</v>
      </c>
      <c r="M41" s="206">
        <f t="shared" si="21"/>
        <v>-3</v>
      </c>
      <c r="N41" s="207">
        <f t="shared" si="21"/>
        <v>2</v>
      </c>
      <c r="O41" s="207">
        <f t="shared" si="21"/>
        <v>-16</v>
      </c>
      <c r="P41" s="207">
        <f t="shared" si="21"/>
        <v>-3</v>
      </c>
      <c r="Q41" s="207">
        <f t="shared" si="18"/>
        <v>-3</v>
      </c>
      <c r="R41" s="207">
        <f t="shared" si="21"/>
        <v>-2</v>
      </c>
      <c r="S41" s="208">
        <f t="shared" si="21"/>
        <v>-31</v>
      </c>
      <c r="T41" s="1">
        <f t="shared" si="21"/>
        <v>-3</v>
      </c>
      <c r="U41" s="1">
        <f t="shared" si="21"/>
        <v>-166</v>
      </c>
      <c r="V41" s="5">
        <f t="shared" si="19"/>
        <v>-169</v>
      </c>
      <c r="W41" s="242">
        <f t="shared" si="20"/>
        <v>-7</v>
      </c>
      <c r="X41" s="243">
        <f t="shared" si="20"/>
        <v>-21</v>
      </c>
      <c r="Y41" s="258">
        <f t="shared" si="20"/>
        <v>-1</v>
      </c>
      <c r="Z41" s="258">
        <f t="shared" si="20"/>
        <v>3</v>
      </c>
      <c r="AA41" s="258">
        <f t="shared" si="20"/>
        <v>-3</v>
      </c>
      <c r="AB41" s="244">
        <f t="shared" si="20"/>
        <v>-1</v>
      </c>
      <c r="AC41" s="245">
        <f t="shared" si="20"/>
        <v>-29</v>
      </c>
    </row>
    <row r="42" spans="1:35" outlineLevel="1">
      <c r="A42" s="7">
        <v>4</v>
      </c>
      <c r="B42" s="195">
        <f t="shared" si="21"/>
        <v>122</v>
      </c>
      <c r="C42" s="196">
        <f t="shared" si="21"/>
        <v>8</v>
      </c>
      <c r="D42" s="203">
        <f t="shared" si="21"/>
        <v>4</v>
      </c>
      <c r="E42" s="203">
        <f t="shared" si="18"/>
        <v>11</v>
      </c>
      <c r="F42" s="203">
        <f t="shared" si="18"/>
        <v>1</v>
      </c>
      <c r="G42" s="203">
        <f t="shared" si="18"/>
        <v>-5</v>
      </c>
      <c r="H42" s="204">
        <f t="shared" si="21"/>
        <v>-3</v>
      </c>
      <c r="I42" s="205">
        <f t="shared" si="21"/>
        <v>114</v>
      </c>
      <c r="J42" s="206">
        <f t="shared" si="21"/>
        <v>14</v>
      </c>
      <c r="K42" s="206">
        <f t="shared" si="21"/>
        <v>18</v>
      </c>
      <c r="L42" s="206">
        <f t="shared" si="21"/>
        <v>7</v>
      </c>
      <c r="M42" s="206">
        <f t="shared" si="21"/>
        <v>7</v>
      </c>
      <c r="N42" s="207">
        <f t="shared" si="21"/>
        <v>7</v>
      </c>
      <c r="O42" s="207">
        <f t="shared" si="21"/>
        <v>0</v>
      </c>
      <c r="P42" s="207">
        <f t="shared" si="21"/>
        <v>3</v>
      </c>
      <c r="Q42" s="207">
        <f t="shared" si="18"/>
        <v>8</v>
      </c>
      <c r="R42" s="207">
        <f t="shared" si="21"/>
        <v>-6</v>
      </c>
      <c r="S42" s="208">
        <f t="shared" si="21"/>
        <v>56</v>
      </c>
      <c r="T42" s="1">
        <f t="shared" si="21"/>
        <v>7</v>
      </c>
      <c r="U42" s="1">
        <f t="shared" si="21"/>
        <v>115</v>
      </c>
      <c r="V42" s="5">
        <f t="shared" si="19"/>
        <v>122</v>
      </c>
      <c r="W42" s="242">
        <f t="shared" si="20"/>
        <v>5</v>
      </c>
      <c r="X42" s="243">
        <f t="shared" si="20"/>
        <v>7</v>
      </c>
      <c r="Y42" s="258">
        <f t="shared" si="20"/>
        <v>-6</v>
      </c>
      <c r="Z42" s="258">
        <f t="shared" si="20"/>
        <v>-3</v>
      </c>
      <c r="AA42" s="258">
        <f t="shared" si="20"/>
        <v>1</v>
      </c>
      <c r="AB42" s="244">
        <f t="shared" si="20"/>
        <v>-8</v>
      </c>
      <c r="AC42" s="245">
        <f t="shared" si="20"/>
        <v>4</v>
      </c>
    </row>
    <row r="43" spans="1:35" outlineLevel="1">
      <c r="A43" s="7">
        <v>5</v>
      </c>
      <c r="B43" s="195">
        <f t="shared" si="21"/>
        <v>33</v>
      </c>
      <c r="C43" s="196">
        <f t="shared" si="21"/>
        <v>16</v>
      </c>
      <c r="D43" s="203">
        <f t="shared" si="21"/>
        <v>16</v>
      </c>
      <c r="E43" s="203">
        <f t="shared" si="18"/>
        <v>1</v>
      </c>
      <c r="F43" s="203">
        <f t="shared" si="18"/>
        <v>2</v>
      </c>
      <c r="G43" s="203">
        <f t="shared" si="18"/>
        <v>-1</v>
      </c>
      <c r="H43" s="204">
        <f t="shared" si="21"/>
        <v>-2</v>
      </c>
      <c r="I43" s="205">
        <f t="shared" si="21"/>
        <v>17</v>
      </c>
      <c r="J43" s="209">
        <f t="shared" si="21"/>
        <v>5</v>
      </c>
      <c r="K43" s="209">
        <f t="shared" si="21"/>
        <v>-2</v>
      </c>
      <c r="L43" s="209">
        <f t="shared" si="21"/>
        <v>-1</v>
      </c>
      <c r="M43" s="209">
        <f t="shared" si="21"/>
        <v>4</v>
      </c>
      <c r="N43" s="210">
        <f t="shared" si="21"/>
        <v>5</v>
      </c>
      <c r="O43" s="210">
        <f t="shared" si="21"/>
        <v>6</v>
      </c>
      <c r="P43" s="210">
        <f t="shared" si="21"/>
        <v>1</v>
      </c>
      <c r="Q43" s="210">
        <f t="shared" si="18"/>
        <v>-3</v>
      </c>
      <c r="R43" s="210">
        <f t="shared" si="21"/>
        <v>-1</v>
      </c>
      <c r="S43" s="211">
        <f t="shared" si="21"/>
        <v>3</v>
      </c>
      <c r="T43" s="1">
        <f t="shared" si="21"/>
        <v>-2</v>
      </c>
      <c r="U43" s="1">
        <f t="shared" si="21"/>
        <v>35</v>
      </c>
      <c r="V43" s="5">
        <f t="shared" si="19"/>
        <v>33</v>
      </c>
      <c r="W43" s="246">
        <f t="shared" si="20"/>
        <v>1</v>
      </c>
      <c r="X43" s="247">
        <f t="shared" si="20"/>
        <v>16</v>
      </c>
      <c r="Y43" s="259">
        <f t="shared" si="20"/>
        <v>1</v>
      </c>
      <c r="Z43" s="259">
        <f t="shared" si="20"/>
        <v>-2</v>
      </c>
      <c r="AA43" s="259">
        <f t="shared" si="20"/>
        <v>0</v>
      </c>
      <c r="AB43" s="248">
        <f t="shared" si="20"/>
        <v>-1</v>
      </c>
      <c r="AC43" s="245">
        <f t="shared" si="20"/>
        <v>16</v>
      </c>
    </row>
    <row r="44" spans="1:35" outlineLevel="1">
      <c r="A44" s="7">
        <v>6</v>
      </c>
      <c r="B44" s="195">
        <f t="shared" si="21"/>
        <v>22</v>
      </c>
      <c r="C44" s="196">
        <f t="shared" si="21"/>
        <v>5</v>
      </c>
      <c r="D44" s="203">
        <f t="shared" si="21"/>
        <v>6</v>
      </c>
      <c r="E44" s="203">
        <f t="shared" si="18"/>
        <v>-5</v>
      </c>
      <c r="F44" s="203">
        <f t="shared" si="18"/>
        <v>-3</v>
      </c>
      <c r="G44" s="203">
        <f t="shared" si="18"/>
        <v>-2</v>
      </c>
      <c r="H44" s="204">
        <f t="shared" si="21"/>
        <v>9</v>
      </c>
      <c r="I44" s="205">
        <f t="shared" si="21"/>
        <v>17</v>
      </c>
      <c r="J44" s="209">
        <f t="shared" si="21"/>
        <v>-6</v>
      </c>
      <c r="K44" s="209">
        <f t="shared" si="21"/>
        <v>-1</v>
      </c>
      <c r="L44" s="209">
        <f t="shared" si="21"/>
        <v>-5</v>
      </c>
      <c r="M44" s="209">
        <f t="shared" si="21"/>
        <v>8</v>
      </c>
      <c r="N44" s="210">
        <f t="shared" si="21"/>
        <v>5</v>
      </c>
      <c r="O44" s="210">
        <f t="shared" si="21"/>
        <v>5</v>
      </c>
      <c r="P44" s="210">
        <f t="shared" si="21"/>
        <v>-2</v>
      </c>
      <c r="Q44" s="210">
        <f t="shared" si="18"/>
        <v>0</v>
      </c>
      <c r="R44" s="210">
        <f t="shared" si="21"/>
        <v>4</v>
      </c>
      <c r="S44" s="211">
        <f t="shared" si="21"/>
        <v>9</v>
      </c>
      <c r="T44" s="1">
        <f t="shared" si="21"/>
        <v>-4</v>
      </c>
      <c r="U44" s="1">
        <f t="shared" si="21"/>
        <v>26</v>
      </c>
      <c r="V44" s="5">
        <f t="shared" si="19"/>
        <v>22</v>
      </c>
      <c r="W44" s="246">
        <f t="shared" si="20"/>
        <v>-3</v>
      </c>
      <c r="X44" s="247">
        <f t="shared" si="20"/>
        <v>9</v>
      </c>
      <c r="Y44" s="259">
        <f t="shared" si="20"/>
        <v>0</v>
      </c>
      <c r="Z44" s="259">
        <f t="shared" si="20"/>
        <v>2</v>
      </c>
      <c r="AA44" s="259">
        <f t="shared" si="20"/>
        <v>-2</v>
      </c>
      <c r="AB44" s="248">
        <f t="shared" si="20"/>
        <v>0</v>
      </c>
      <c r="AC44" s="245">
        <f t="shared" si="20"/>
        <v>6</v>
      </c>
    </row>
    <row r="45" spans="1:35" outlineLevel="1">
      <c r="A45" s="7">
        <v>7</v>
      </c>
      <c r="B45" s="195">
        <f t="shared" si="21"/>
        <v>5</v>
      </c>
      <c r="C45" s="196">
        <f t="shared" si="21"/>
        <v>9</v>
      </c>
      <c r="D45" s="203">
        <f t="shared" si="21"/>
        <v>5</v>
      </c>
      <c r="E45" s="203">
        <f t="shared" si="18"/>
        <v>-5</v>
      </c>
      <c r="F45" s="203">
        <f t="shared" si="18"/>
        <v>-3</v>
      </c>
      <c r="G45" s="203">
        <f t="shared" si="18"/>
        <v>-2</v>
      </c>
      <c r="H45" s="204">
        <f t="shared" si="21"/>
        <v>14</v>
      </c>
      <c r="I45" s="205">
        <f t="shared" si="21"/>
        <v>-4</v>
      </c>
      <c r="J45" s="209">
        <f t="shared" si="21"/>
        <v>-3</v>
      </c>
      <c r="K45" s="209">
        <f t="shared" si="21"/>
        <v>-6</v>
      </c>
      <c r="L45" s="209">
        <f t="shared" si="21"/>
        <v>2</v>
      </c>
      <c r="M45" s="209">
        <f t="shared" si="21"/>
        <v>4</v>
      </c>
      <c r="N45" s="210">
        <f t="shared" si="21"/>
        <v>0</v>
      </c>
      <c r="O45" s="210">
        <f t="shared" si="21"/>
        <v>0</v>
      </c>
      <c r="P45" s="210">
        <f t="shared" si="21"/>
        <v>0</v>
      </c>
      <c r="Q45" s="210">
        <f t="shared" si="18"/>
        <v>-1</v>
      </c>
      <c r="R45" s="210">
        <f t="shared" si="21"/>
        <v>-5</v>
      </c>
      <c r="S45" s="211">
        <f t="shared" si="21"/>
        <v>5</v>
      </c>
      <c r="T45" s="1">
        <f t="shared" si="21"/>
        <v>-12</v>
      </c>
      <c r="U45" s="1">
        <f t="shared" si="21"/>
        <v>17</v>
      </c>
      <c r="V45" s="5">
        <f t="shared" si="19"/>
        <v>5</v>
      </c>
      <c r="W45" s="246">
        <f t="shared" si="20"/>
        <v>1</v>
      </c>
      <c r="X45" s="247">
        <f t="shared" si="20"/>
        <v>1</v>
      </c>
      <c r="Y45" s="259">
        <f t="shared" si="20"/>
        <v>5</v>
      </c>
      <c r="Z45" s="259">
        <f t="shared" si="20"/>
        <v>2</v>
      </c>
      <c r="AA45" s="259">
        <f t="shared" si="20"/>
        <v>-4</v>
      </c>
      <c r="AB45" s="248">
        <f t="shared" si="20"/>
        <v>3</v>
      </c>
      <c r="AC45" s="245">
        <f t="shared" si="20"/>
        <v>5</v>
      </c>
    </row>
    <row r="46" spans="1:35" outlineLevel="1">
      <c r="A46" s="7">
        <v>8</v>
      </c>
      <c r="B46" s="195">
        <f t="shared" si="21"/>
        <v>7</v>
      </c>
      <c r="C46" s="196">
        <f t="shared" si="21"/>
        <v>-4</v>
      </c>
      <c r="D46" s="203">
        <f t="shared" si="21"/>
        <v>2</v>
      </c>
      <c r="E46" s="203">
        <f t="shared" si="18"/>
        <v>1</v>
      </c>
      <c r="F46" s="203">
        <f t="shared" si="18"/>
        <v>-4</v>
      </c>
      <c r="G46" s="203">
        <f t="shared" si="18"/>
        <v>4</v>
      </c>
      <c r="H46" s="204">
        <f t="shared" si="21"/>
        <v>-7</v>
      </c>
      <c r="I46" s="205">
        <f t="shared" si="21"/>
        <v>11</v>
      </c>
      <c r="J46" s="209">
        <f t="shared" si="21"/>
        <v>19</v>
      </c>
      <c r="K46" s="209">
        <f t="shared" si="21"/>
        <v>-6</v>
      </c>
      <c r="L46" s="209">
        <f t="shared" si="21"/>
        <v>1</v>
      </c>
      <c r="M46" s="209">
        <f t="shared" si="21"/>
        <v>-2</v>
      </c>
      <c r="N46" s="210">
        <f t="shared" si="21"/>
        <v>2</v>
      </c>
      <c r="O46" s="210">
        <f t="shared" si="21"/>
        <v>3</v>
      </c>
      <c r="P46" s="210">
        <f t="shared" si="21"/>
        <v>3</v>
      </c>
      <c r="Q46" s="210">
        <f t="shared" si="18"/>
        <v>3</v>
      </c>
      <c r="R46" s="210">
        <f t="shared" si="21"/>
        <v>-8</v>
      </c>
      <c r="S46" s="211">
        <f t="shared" si="21"/>
        <v>-4</v>
      </c>
      <c r="T46" s="1">
        <f t="shared" si="21"/>
        <v>-8</v>
      </c>
      <c r="U46" s="1">
        <f t="shared" si="21"/>
        <v>15</v>
      </c>
      <c r="V46" s="5">
        <f t="shared" si="19"/>
        <v>7</v>
      </c>
      <c r="W46" s="246">
        <f t="shared" si="20"/>
        <v>1</v>
      </c>
      <c r="X46" s="247">
        <f t="shared" si="20"/>
        <v>-3</v>
      </c>
      <c r="Y46" s="259">
        <f t="shared" si="20"/>
        <v>1</v>
      </c>
      <c r="Z46" s="259">
        <f t="shared" si="20"/>
        <v>0</v>
      </c>
      <c r="AA46" s="259">
        <f t="shared" si="20"/>
        <v>3</v>
      </c>
      <c r="AB46" s="248">
        <f t="shared" si="20"/>
        <v>4</v>
      </c>
      <c r="AC46" s="245">
        <f t="shared" si="20"/>
        <v>2</v>
      </c>
    </row>
    <row r="47" spans="1:35" outlineLevel="1">
      <c r="A47" s="7">
        <v>9</v>
      </c>
      <c r="B47" s="195">
        <f t="shared" si="21"/>
        <v>-2</v>
      </c>
      <c r="C47" s="196">
        <f t="shared" si="21"/>
        <v>-4</v>
      </c>
      <c r="D47" s="203">
        <f t="shared" si="21"/>
        <v>-5</v>
      </c>
      <c r="E47" s="203">
        <f t="shared" si="18"/>
        <v>-3</v>
      </c>
      <c r="F47" s="203">
        <f t="shared" si="18"/>
        <v>0</v>
      </c>
      <c r="G47" s="203">
        <f t="shared" si="18"/>
        <v>1</v>
      </c>
      <c r="H47" s="204">
        <f t="shared" si="21"/>
        <v>3</v>
      </c>
      <c r="I47" s="205">
        <f t="shared" si="21"/>
        <v>2</v>
      </c>
      <c r="J47" s="209">
        <f t="shared" si="21"/>
        <v>9</v>
      </c>
      <c r="K47" s="209">
        <f t="shared" si="21"/>
        <v>0</v>
      </c>
      <c r="L47" s="209">
        <f t="shared" si="21"/>
        <v>-4</v>
      </c>
      <c r="M47" s="209">
        <f t="shared" si="21"/>
        <v>3</v>
      </c>
      <c r="N47" s="210">
        <f t="shared" si="21"/>
        <v>-4</v>
      </c>
      <c r="O47" s="210">
        <f t="shared" si="21"/>
        <v>2</v>
      </c>
      <c r="P47" s="210">
        <f t="shared" si="21"/>
        <v>5</v>
      </c>
      <c r="Q47" s="210">
        <f t="shared" si="18"/>
        <v>-3</v>
      </c>
      <c r="R47" s="210">
        <f t="shared" si="21"/>
        <v>2</v>
      </c>
      <c r="S47" s="211">
        <f t="shared" si="21"/>
        <v>-8</v>
      </c>
      <c r="T47" s="1">
        <f t="shared" si="21"/>
        <v>1</v>
      </c>
      <c r="U47" s="1">
        <f t="shared" si="21"/>
        <v>-3</v>
      </c>
      <c r="V47" s="5">
        <f t="shared" si="19"/>
        <v>-2</v>
      </c>
      <c r="W47" s="246">
        <f t="shared" si="20"/>
        <v>2</v>
      </c>
      <c r="X47" s="247">
        <f t="shared" si="20"/>
        <v>-6</v>
      </c>
      <c r="Y47" s="259">
        <f t="shared" si="20"/>
        <v>1</v>
      </c>
      <c r="Z47" s="259">
        <f t="shared" si="20"/>
        <v>-3</v>
      </c>
      <c r="AA47" s="259">
        <f t="shared" si="20"/>
        <v>1</v>
      </c>
      <c r="AB47" s="248">
        <f t="shared" si="20"/>
        <v>-1</v>
      </c>
      <c r="AC47" s="245">
        <f t="shared" si="20"/>
        <v>-5</v>
      </c>
    </row>
    <row r="48" spans="1:35" outlineLevel="1">
      <c r="A48" s="7">
        <v>10</v>
      </c>
      <c r="B48" s="195">
        <f t="shared" si="21"/>
        <v>7</v>
      </c>
      <c r="C48" s="196">
        <f t="shared" si="21"/>
        <v>-1</v>
      </c>
      <c r="D48" s="203">
        <f t="shared" si="21"/>
        <v>-9</v>
      </c>
      <c r="E48" s="203">
        <f t="shared" si="18"/>
        <v>0</v>
      </c>
      <c r="F48" s="203">
        <f t="shared" si="18"/>
        <v>4</v>
      </c>
      <c r="G48" s="203">
        <f t="shared" si="18"/>
        <v>-2</v>
      </c>
      <c r="H48" s="204">
        <f t="shared" si="21"/>
        <v>6</v>
      </c>
      <c r="I48" s="205">
        <f t="shared" si="21"/>
        <v>8</v>
      </c>
      <c r="J48" s="206">
        <f t="shared" si="21"/>
        <v>11</v>
      </c>
      <c r="K48" s="206">
        <f t="shared" si="21"/>
        <v>0</v>
      </c>
      <c r="L48" s="206">
        <f t="shared" si="21"/>
        <v>2</v>
      </c>
      <c r="M48" s="206">
        <f t="shared" si="21"/>
        <v>-2</v>
      </c>
      <c r="N48" s="207">
        <f t="shared" si="21"/>
        <v>-4</v>
      </c>
      <c r="O48" s="207">
        <f t="shared" si="21"/>
        <v>8</v>
      </c>
      <c r="P48" s="207">
        <f t="shared" si="21"/>
        <v>0</v>
      </c>
      <c r="Q48" s="207">
        <f t="shared" si="18"/>
        <v>-3</v>
      </c>
      <c r="R48" s="207">
        <f t="shared" si="21"/>
        <v>-10</v>
      </c>
      <c r="S48" s="208">
        <f t="shared" si="21"/>
        <v>6</v>
      </c>
      <c r="T48" s="1">
        <f t="shared" si="21"/>
        <v>-8</v>
      </c>
      <c r="U48" s="1">
        <f t="shared" si="21"/>
        <v>15</v>
      </c>
      <c r="V48" s="5">
        <f t="shared" si="19"/>
        <v>7</v>
      </c>
      <c r="W48" s="246">
        <f t="shared" si="20"/>
        <v>-11</v>
      </c>
      <c r="X48" s="247">
        <f t="shared" si="20"/>
        <v>-4</v>
      </c>
      <c r="Y48" s="259">
        <f t="shared" si="20"/>
        <v>2</v>
      </c>
      <c r="Z48" s="259">
        <f t="shared" si="20"/>
        <v>6</v>
      </c>
      <c r="AA48" s="259">
        <f t="shared" si="20"/>
        <v>-2</v>
      </c>
      <c r="AB48" s="248">
        <f t="shared" si="20"/>
        <v>6</v>
      </c>
      <c r="AC48" s="245">
        <f t="shared" si="20"/>
        <v>-9</v>
      </c>
    </row>
    <row r="49" spans="1:29" outlineLevel="1">
      <c r="A49" s="7">
        <v>11</v>
      </c>
      <c r="B49" s="195">
        <f t="shared" si="21"/>
        <v>1</v>
      </c>
      <c r="C49" s="196">
        <f t="shared" si="21"/>
        <v>0</v>
      </c>
      <c r="D49" s="203">
        <f t="shared" si="21"/>
        <v>4</v>
      </c>
      <c r="E49" s="203">
        <f t="shared" si="18"/>
        <v>2</v>
      </c>
      <c r="F49" s="203">
        <f t="shared" si="18"/>
        <v>-5</v>
      </c>
      <c r="G49" s="203">
        <f t="shared" si="18"/>
        <v>-3</v>
      </c>
      <c r="H49" s="204">
        <f t="shared" si="21"/>
        <v>2</v>
      </c>
      <c r="I49" s="205">
        <f t="shared" si="21"/>
        <v>1</v>
      </c>
      <c r="J49" s="212">
        <f t="shared" si="21"/>
        <v>1</v>
      </c>
      <c r="K49" s="212">
        <f t="shared" si="21"/>
        <v>3</v>
      </c>
      <c r="L49" s="212">
        <f t="shared" si="21"/>
        <v>4</v>
      </c>
      <c r="M49" s="212">
        <f t="shared" si="21"/>
        <v>-1</v>
      </c>
      <c r="N49" s="213">
        <f t="shared" si="21"/>
        <v>6</v>
      </c>
      <c r="O49" s="213">
        <f t="shared" si="21"/>
        <v>7</v>
      </c>
      <c r="P49" s="213">
        <f t="shared" si="21"/>
        <v>1</v>
      </c>
      <c r="Q49" s="213">
        <f t="shared" si="18"/>
        <v>-2</v>
      </c>
      <c r="R49" s="213">
        <f t="shared" si="21"/>
        <v>-12</v>
      </c>
      <c r="S49" s="214">
        <f t="shared" si="21"/>
        <v>-6</v>
      </c>
      <c r="T49" s="1">
        <f t="shared" si="21"/>
        <v>-1</v>
      </c>
      <c r="U49" s="1">
        <f t="shared" si="21"/>
        <v>2</v>
      </c>
      <c r="V49" s="5">
        <f t="shared" si="19"/>
        <v>1</v>
      </c>
      <c r="W49" s="246">
        <f t="shared" si="20"/>
        <v>1</v>
      </c>
      <c r="X49" s="247">
        <f t="shared" si="20"/>
        <v>6</v>
      </c>
      <c r="Y49" s="259">
        <f t="shared" si="20"/>
        <v>-6</v>
      </c>
      <c r="Z49" s="259">
        <f t="shared" si="20"/>
        <v>3</v>
      </c>
      <c r="AA49" s="259">
        <f t="shared" si="20"/>
        <v>0</v>
      </c>
      <c r="AB49" s="248">
        <f t="shared" si="20"/>
        <v>-3</v>
      </c>
      <c r="AC49" s="245">
        <f t="shared" si="20"/>
        <v>4</v>
      </c>
    </row>
    <row r="50" spans="1:29" ht="15.75" outlineLevel="1" thickBot="1">
      <c r="A50" s="473">
        <v>12</v>
      </c>
      <c r="B50" s="215">
        <f t="shared" si="21"/>
        <v>3</v>
      </c>
      <c r="C50" s="216">
        <f t="shared" si="21"/>
        <v>-22</v>
      </c>
      <c r="D50" s="217">
        <f t="shared" si="21"/>
        <v>-17</v>
      </c>
      <c r="E50" s="217">
        <f t="shared" si="18"/>
        <v>0</v>
      </c>
      <c r="F50" s="217">
        <f t="shared" si="18"/>
        <v>-3</v>
      </c>
      <c r="G50" s="217">
        <f t="shared" si="18"/>
        <v>-3</v>
      </c>
      <c r="H50" s="218">
        <f t="shared" si="21"/>
        <v>1</v>
      </c>
      <c r="I50" s="219">
        <f t="shared" si="21"/>
        <v>25</v>
      </c>
      <c r="J50" s="220">
        <f t="shared" si="21"/>
        <v>5</v>
      </c>
      <c r="K50" s="220">
        <f t="shared" si="21"/>
        <v>5</v>
      </c>
      <c r="L50" s="220">
        <f t="shared" si="21"/>
        <v>-2</v>
      </c>
      <c r="M50" s="220">
        <f t="shared" si="21"/>
        <v>1</v>
      </c>
      <c r="N50" s="221">
        <f t="shared" si="21"/>
        <v>-2</v>
      </c>
      <c r="O50" s="221">
        <f t="shared" si="21"/>
        <v>6</v>
      </c>
      <c r="P50" s="221">
        <f t="shared" si="21"/>
        <v>2</v>
      </c>
      <c r="Q50" s="221">
        <f t="shared" si="18"/>
        <v>2</v>
      </c>
      <c r="R50" s="221">
        <f t="shared" si="21"/>
        <v>-4</v>
      </c>
      <c r="S50" s="222">
        <f t="shared" si="21"/>
        <v>12</v>
      </c>
      <c r="T50" s="394">
        <f t="shared" si="21"/>
        <v>11</v>
      </c>
      <c r="U50" s="395">
        <f t="shared" si="21"/>
        <v>-8</v>
      </c>
      <c r="V50" s="393">
        <f t="shared" si="19"/>
        <v>3</v>
      </c>
      <c r="W50" s="249">
        <f t="shared" si="20"/>
        <v>2</v>
      </c>
      <c r="X50" s="250">
        <f t="shared" si="20"/>
        <v>-7</v>
      </c>
      <c r="Y50" s="260">
        <f t="shared" si="20"/>
        <v>0</v>
      </c>
      <c r="Z50" s="260">
        <f t="shared" si="20"/>
        <v>-6</v>
      </c>
      <c r="AA50" s="260">
        <f t="shared" si="20"/>
        <v>-6</v>
      </c>
      <c r="AB50" s="251">
        <f t="shared" si="20"/>
        <v>-12</v>
      </c>
      <c r="AC50" s="252">
        <f t="shared" si="20"/>
        <v>-17</v>
      </c>
    </row>
    <row r="51" spans="1:29" ht="16.5" thickTop="1" thickBot="1">
      <c r="A51" s="223"/>
      <c r="B51" s="224">
        <f>C51+I51</f>
        <v>56</v>
      </c>
      <c r="C51" s="225">
        <f t="shared" ref="C51:S51" si="22">SUM(C39:C50)</f>
        <v>-7</v>
      </c>
      <c r="D51" s="225">
        <f t="shared" si="22"/>
        <v>-13</v>
      </c>
      <c r="E51" s="225">
        <f>SUM(E39:E50)</f>
        <v>2</v>
      </c>
      <c r="F51" s="225">
        <f>SUM(F39:F50)</f>
        <v>-9</v>
      </c>
      <c r="G51" s="225">
        <f>SUM(G39:G50)</f>
        <v>-10</v>
      </c>
      <c r="H51" s="225">
        <f t="shared" si="22"/>
        <v>23</v>
      </c>
      <c r="I51" s="226">
        <f t="shared" si="22"/>
        <v>63</v>
      </c>
      <c r="J51" s="227">
        <f t="shared" si="22"/>
        <v>-15</v>
      </c>
      <c r="K51" s="227">
        <f t="shared" si="22"/>
        <v>-12</v>
      </c>
      <c r="L51" s="227">
        <f t="shared" si="22"/>
        <v>-8</v>
      </c>
      <c r="M51" s="227">
        <f t="shared" si="22"/>
        <v>16</v>
      </c>
      <c r="N51" s="228">
        <f t="shared" si="22"/>
        <v>30</v>
      </c>
      <c r="O51" s="228">
        <f t="shared" si="22"/>
        <v>21</v>
      </c>
      <c r="P51" s="228">
        <f t="shared" si="22"/>
        <v>19</v>
      </c>
      <c r="Q51" s="228">
        <f t="shared" si="22"/>
        <v>-4</v>
      </c>
      <c r="R51" s="228">
        <f t="shared" si="22"/>
        <v>-27</v>
      </c>
      <c r="S51" s="229">
        <f t="shared" si="22"/>
        <v>43</v>
      </c>
      <c r="T51" s="396">
        <f>T17-T34</f>
        <v>23</v>
      </c>
      <c r="U51" s="397">
        <f t="shared" si="21"/>
        <v>33</v>
      </c>
      <c r="V51" s="398">
        <f t="shared" si="19"/>
        <v>56</v>
      </c>
      <c r="W51" s="253">
        <f t="shared" si="20"/>
        <v>-4</v>
      </c>
      <c r="X51" s="254">
        <f t="shared" si="20"/>
        <v>1</v>
      </c>
      <c r="Y51" s="254">
        <f t="shared" si="20"/>
        <v>-1</v>
      </c>
      <c r="Z51" s="254">
        <f t="shared" si="20"/>
        <v>0</v>
      </c>
      <c r="AA51" s="254">
        <f t="shared" si="20"/>
        <v>-9</v>
      </c>
      <c r="AB51" s="255">
        <f t="shared" si="20"/>
        <v>-10</v>
      </c>
      <c r="AC51" s="256">
        <f t="shared" si="20"/>
        <v>-13</v>
      </c>
    </row>
    <row r="52" spans="1:29">
      <c r="S52" s="2" t="s">
        <v>75</v>
      </c>
    </row>
    <row r="53" spans="1:29">
      <c r="S53" s="298" t="s">
        <v>74</v>
      </c>
    </row>
  </sheetData>
  <mergeCells count="16">
    <mergeCell ref="T37:V37"/>
    <mergeCell ref="A2:A4"/>
    <mergeCell ref="B2:S2"/>
    <mergeCell ref="B3:B4"/>
    <mergeCell ref="C3:C4"/>
    <mergeCell ref="I3:I4"/>
    <mergeCell ref="A19:A21"/>
    <mergeCell ref="B19:S19"/>
    <mergeCell ref="B20:B21"/>
    <mergeCell ref="C20:C21"/>
    <mergeCell ref="I20:I21"/>
    <mergeCell ref="A36:A38"/>
    <mergeCell ref="B36:S36"/>
    <mergeCell ref="B37:B38"/>
    <mergeCell ref="C37:C38"/>
    <mergeCell ref="I37:I38"/>
  </mergeCells>
  <phoneticPr fontId="13"/>
  <printOptions gridLinesSet="0"/>
  <pageMargins left="0.59055118110236227" right="0.39370078740157483" top="0.47244094488188981" bottom="0.35433070866141736" header="0.23622047244094491" footer="0.23622047244094491"/>
  <pageSetup paperSize="9" scale="50" orientation="landscape" horizontalDpi="300" r:id="rId1"/>
  <headerFooter alignWithMargins="0">
    <oddHeader>&amp;R&amp;"ＭＳ Ｐ明朝,標準"&amp;12&amp;A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9"/>
  <sheetViews>
    <sheetView zoomScale="80" zoomScaleNormal="80" workbookViewId="0"/>
  </sheetViews>
  <sheetFormatPr defaultRowHeight="15"/>
  <cols>
    <col min="1" max="1" width="8.25" style="1" customWidth="1"/>
    <col min="2" max="2" width="9" style="1"/>
    <col min="3" max="3" width="8.875" style="1" customWidth="1"/>
    <col min="4" max="8" width="8.375" style="1" customWidth="1"/>
    <col min="9" max="9" width="8.875" style="1" customWidth="1"/>
    <col min="10" max="19" width="8.375" style="1" customWidth="1"/>
    <col min="20" max="21" width="9" style="1"/>
    <col min="22" max="35" width="8.125" style="1" customWidth="1"/>
    <col min="36" max="16384" width="9" style="1"/>
  </cols>
  <sheetData>
    <row r="1" spans="1:28" s="4" customFormat="1" ht="24.75" customHeight="1" thickBot="1">
      <c r="A1" s="4" t="s">
        <v>13</v>
      </c>
      <c r="E1" s="4" t="s">
        <v>110</v>
      </c>
    </row>
    <row r="2" spans="1:28" s="5" customFormat="1" ht="15" customHeight="1">
      <c r="A2" s="559" t="s">
        <v>56</v>
      </c>
      <c r="B2" s="562" t="s">
        <v>22</v>
      </c>
      <c r="C2" s="563"/>
      <c r="D2" s="563"/>
      <c r="E2" s="563"/>
      <c r="F2" s="563"/>
      <c r="G2" s="563"/>
      <c r="H2" s="563"/>
      <c r="I2" s="563"/>
      <c r="J2" s="563"/>
      <c r="K2" s="563"/>
      <c r="L2" s="563"/>
      <c r="M2" s="563"/>
      <c r="N2" s="564"/>
      <c r="O2" s="564"/>
      <c r="P2" s="564"/>
      <c r="Q2" s="564"/>
      <c r="R2" s="564"/>
      <c r="S2" s="565"/>
      <c r="T2" s="5" t="s">
        <v>72</v>
      </c>
      <c r="V2" s="5" t="s">
        <v>58</v>
      </c>
    </row>
    <row r="3" spans="1:28" s="5" customFormat="1" ht="15.75" customHeight="1" thickBot="1">
      <c r="A3" s="560"/>
      <c r="B3" s="566" t="s">
        <v>23</v>
      </c>
      <c r="C3" s="568" t="s">
        <v>20</v>
      </c>
      <c r="D3" s="435"/>
      <c r="E3" s="435"/>
      <c r="F3" s="435"/>
      <c r="G3" s="435"/>
      <c r="H3" s="435"/>
      <c r="I3" s="570" t="s">
        <v>21</v>
      </c>
      <c r="J3" s="435"/>
      <c r="K3" s="435"/>
      <c r="L3" s="435"/>
      <c r="M3" s="435"/>
      <c r="N3" s="435"/>
      <c r="O3" s="435"/>
      <c r="P3" s="435"/>
      <c r="Q3" s="435"/>
      <c r="R3" s="435"/>
      <c r="S3" s="14"/>
      <c r="T3" s="585" t="s">
        <v>71</v>
      </c>
      <c r="V3" s="5" t="s">
        <v>57</v>
      </c>
    </row>
    <row r="4" spans="1:28" s="5" customFormat="1">
      <c r="A4" s="561"/>
      <c r="B4" s="567"/>
      <c r="C4" s="569"/>
      <c r="D4" s="267" t="s">
        <v>5</v>
      </c>
      <c r="E4" s="50" t="s">
        <v>67</v>
      </c>
      <c r="F4" s="50" t="s">
        <v>68</v>
      </c>
      <c r="G4" s="50" t="s">
        <v>69</v>
      </c>
      <c r="H4" s="16" t="s">
        <v>19</v>
      </c>
      <c r="I4" s="571"/>
      <c r="J4" s="15" t="s">
        <v>15</v>
      </c>
      <c r="K4" s="15" t="s">
        <v>16</v>
      </c>
      <c r="L4" s="15" t="s">
        <v>17</v>
      </c>
      <c r="M4" s="15" t="s">
        <v>18</v>
      </c>
      <c r="N4" s="16" t="s">
        <v>49</v>
      </c>
      <c r="O4" s="16" t="s">
        <v>50</v>
      </c>
      <c r="P4" s="16" t="s">
        <v>51</v>
      </c>
      <c r="Q4" s="16" t="s">
        <v>66</v>
      </c>
      <c r="R4" s="16" t="s">
        <v>48</v>
      </c>
      <c r="S4" s="17" t="s">
        <v>19</v>
      </c>
      <c r="T4" s="585"/>
      <c r="U4" s="273" t="s">
        <v>73</v>
      </c>
      <c r="V4" s="71" t="s">
        <v>43</v>
      </c>
      <c r="W4" s="72" t="s">
        <v>44</v>
      </c>
      <c r="X4" s="177" t="s">
        <v>53</v>
      </c>
      <c r="Y4" s="177" t="s">
        <v>52</v>
      </c>
      <c r="Z4" s="177" t="s">
        <v>54</v>
      </c>
      <c r="AA4" s="75" t="s">
        <v>45</v>
      </c>
      <c r="AB4" s="183" t="s">
        <v>55</v>
      </c>
    </row>
    <row r="5" spans="1:28" s="5" customFormat="1">
      <c r="A5" s="7">
        <v>1</v>
      </c>
      <c r="B5" s="20">
        <f t="shared" ref="B5:B16" si="0">C5+I5</f>
        <v>154</v>
      </c>
      <c r="C5" s="21">
        <v>58</v>
      </c>
      <c r="D5" s="22">
        <f t="shared" ref="D5:D16" si="1">AB5</f>
        <v>40</v>
      </c>
      <c r="E5" s="23">
        <v>3</v>
      </c>
      <c r="F5" s="23">
        <v>1</v>
      </c>
      <c r="G5" s="23">
        <v>0</v>
      </c>
      <c r="H5" s="23">
        <f>C5-D5-E5-F5-G5</f>
        <v>14</v>
      </c>
      <c r="I5" s="24">
        <v>96</v>
      </c>
      <c r="J5" s="25">
        <v>10</v>
      </c>
      <c r="K5" s="25">
        <v>11</v>
      </c>
      <c r="L5" s="25">
        <v>8</v>
      </c>
      <c r="M5" s="25">
        <v>7</v>
      </c>
      <c r="N5" s="175">
        <v>6</v>
      </c>
      <c r="O5" s="175">
        <v>0</v>
      </c>
      <c r="P5" s="175">
        <v>3</v>
      </c>
      <c r="Q5" s="175">
        <v>3</v>
      </c>
      <c r="R5" s="175">
        <v>28</v>
      </c>
      <c r="S5" s="26">
        <f>I5-(J5+K5+L5+M5+N5+O5+P5+R5+Q5)</f>
        <v>20</v>
      </c>
      <c r="V5" s="73">
        <v>3</v>
      </c>
      <c r="W5" s="74">
        <v>19</v>
      </c>
      <c r="X5" s="178">
        <v>8</v>
      </c>
      <c r="Y5" s="178">
        <v>4</v>
      </c>
      <c r="Z5" s="178">
        <v>6</v>
      </c>
      <c r="AA5" s="76">
        <f>SUM(X5:Z5)</f>
        <v>18</v>
      </c>
      <c r="AB5" s="80">
        <f>SUM(V5:Z5)</f>
        <v>40</v>
      </c>
    </row>
    <row r="6" spans="1:28" s="5" customFormat="1">
      <c r="A6" s="7">
        <v>2</v>
      </c>
      <c r="B6" s="27">
        <f t="shared" si="0"/>
        <v>105</v>
      </c>
      <c r="C6" s="21">
        <v>53</v>
      </c>
      <c r="D6" s="28">
        <f t="shared" si="1"/>
        <v>32</v>
      </c>
      <c r="E6" s="29">
        <v>5</v>
      </c>
      <c r="F6" s="29">
        <v>2</v>
      </c>
      <c r="G6" s="29">
        <v>1</v>
      </c>
      <c r="H6" s="23">
        <f t="shared" ref="H6:H16" si="2">C6-D6-E6-F6-G6</f>
        <v>13</v>
      </c>
      <c r="I6" s="30">
        <v>52</v>
      </c>
      <c r="J6" s="28">
        <v>10</v>
      </c>
      <c r="K6" s="28">
        <v>5</v>
      </c>
      <c r="L6" s="28">
        <v>2</v>
      </c>
      <c r="M6" s="28">
        <v>2</v>
      </c>
      <c r="N6" s="29">
        <v>2</v>
      </c>
      <c r="O6" s="29">
        <v>1</v>
      </c>
      <c r="P6" s="29">
        <v>2</v>
      </c>
      <c r="Q6" s="29">
        <v>1</v>
      </c>
      <c r="R6" s="29">
        <v>13</v>
      </c>
      <c r="S6" s="31">
        <f t="shared" ref="S6:S16" si="3">I6-(J6+K6+L6+M6+N6+O6+P6+R6+Q6)</f>
        <v>14</v>
      </c>
      <c r="V6" s="67">
        <v>2</v>
      </c>
      <c r="W6" s="68">
        <v>23</v>
      </c>
      <c r="X6" s="179">
        <v>2</v>
      </c>
      <c r="Y6" s="179">
        <v>2</v>
      </c>
      <c r="Z6" s="179">
        <v>3</v>
      </c>
      <c r="AA6" s="77">
        <f t="shared" ref="AA6:AA16" si="4">SUM(X6:Z6)</f>
        <v>7</v>
      </c>
      <c r="AB6" s="81">
        <f t="shared" ref="AB6:AB16" si="5">SUM(V6:Z6)</f>
        <v>32</v>
      </c>
    </row>
    <row r="7" spans="1:28" s="5" customFormat="1">
      <c r="A7" s="7">
        <v>3</v>
      </c>
      <c r="B7" s="27">
        <v>397</v>
      </c>
      <c r="C7" s="21">
        <v>223</v>
      </c>
      <c r="D7" s="28">
        <f t="shared" si="1"/>
        <v>93</v>
      </c>
      <c r="E7" s="29">
        <v>32</v>
      </c>
      <c r="F7" s="29">
        <v>16</v>
      </c>
      <c r="G7" s="29">
        <v>8</v>
      </c>
      <c r="H7" s="23">
        <f t="shared" si="2"/>
        <v>74</v>
      </c>
      <c r="I7" s="30">
        <v>174</v>
      </c>
      <c r="J7" s="28">
        <v>30</v>
      </c>
      <c r="K7" s="28">
        <v>12</v>
      </c>
      <c r="L7" s="28">
        <v>15</v>
      </c>
      <c r="M7" s="28">
        <v>12</v>
      </c>
      <c r="N7" s="29">
        <v>13</v>
      </c>
      <c r="O7" s="29">
        <v>7</v>
      </c>
      <c r="P7" s="29">
        <v>8</v>
      </c>
      <c r="Q7" s="29">
        <v>10</v>
      </c>
      <c r="R7" s="29">
        <v>11</v>
      </c>
      <c r="S7" s="31">
        <f t="shared" si="3"/>
        <v>56</v>
      </c>
      <c r="V7" s="67">
        <v>13</v>
      </c>
      <c r="W7" s="68">
        <v>56</v>
      </c>
      <c r="X7" s="179">
        <v>13</v>
      </c>
      <c r="Y7" s="179">
        <v>7</v>
      </c>
      <c r="Z7" s="179">
        <v>4</v>
      </c>
      <c r="AA7" s="77">
        <f t="shared" si="4"/>
        <v>24</v>
      </c>
      <c r="AB7" s="81">
        <f t="shared" si="5"/>
        <v>93</v>
      </c>
    </row>
    <row r="8" spans="1:28" s="5" customFormat="1">
      <c r="A8" s="7">
        <v>4</v>
      </c>
      <c r="B8" s="27">
        <v>317</v>
      </c>
      <c r="C8" s="21">
        <v>126</v>
      </c>
      <c r="D8" s="28">
        <f t="shared" si="1"/>
        <v>56</v>
      </c>
      <c r="E8" s="29">
        <v>5</v>
      </c>
      <c r="F8" s="29">
        <v>11</v>
      </c>
      <c r="G8" s="29">
        <v>4</v>
      </c>
      <c r="H8" s="23">
        <f t="shared" si="2"/>
        <v>50</v>
      </c>
      <c r="I8" s="30">
        <v>191</v>
      </c>
      <c r="J8" s="28">
        <v>24</v>
      </c>
      <c r="K8" s="28">
        <v>23</v>
      </c>
      <c r="L8" s="28">
        <v>11</v>
      </c>
      <c r="M8" s="28">
        <v>12</v>
      </c>
      <c r="N8" s="29">
        <v>6</v>
      </c>
      <c r="O8" s="29">
        <v>11</v>
      </c>
      <c r="P8" s="29">
        <v>3</v>
      </c>
      <c r="Q8" s="29">
        <v>16</v>
      </c>
      <c r="R8" s="29">
        <v>27</v>
      </c>
      <c r="S8" s="31">
        <f t="shared" si="3"/>
        <v>58</v>
      </c>
      <c r="V8" s="67">
        <v>15</v>
      </c>
      <c r="W8" s="68">
        <v>24</v>
      </c>
      <c r="X8" s="179">
        <v>5</v>
      </c>
      <c r="Y8" s="179">
        <v>5</v>
      </c>
      <c r="Z8" s="179">
        <v>7</v>
      </c>
      <c r="AA8" s="77">
        <f t="shared" si="4"/>
        <v>17</v>
      </c>
      <c r="AB8" s="81">
        <f t="shared" si="5"/>
        <v>56</v>
      </c>
    </row>
    <row r="9" spans="1:28" s="8" customFormat="1">
      <c r="A9" s="7">
        <v>5</v>
      </c>
      <c r="B9" s="27">
        <v>113</v>
      </c>
      <c r="C9" s="21">
        <v>46</v>
      </c>
      <c r="D9" s="32">
        <f t="shared" si="1"/>
        <v>26</v>
      </c>
      <c r="E9" s="33">
        <v>2</v>
      </c>
      <c r="F9" s="33">
        <v>2</v>
      </c>
      <c r="G9" s="33">
        <v>3</v>
      </c>
      <c r="H9" s="23">
        <f t="shared" si="2"/>
        <v>13</v>
      </c>
      <c r="I9" s="30">
        <v>67</v>
      </c>
      <c r="J9" s="32">
        <v>17</v>
      </c>
      <c r="K9" s="32">
        <v>13</v>
      </c>
      <c r="L9" s="32">
        <v>5</v>
      </c>
      <c r="M9" s="32">
        <v>7</v>
      </c>
      <c r="N9" s="33">
        <v>5</v>
      </c>
      <c r="O9" s="33">
        <v>2</v>
      </c>
      <c r="P9" s="33">
        <v>1</v>
      </c>
      <c r="Q9" s="33">
        <v>0</v>
      </c>
      <c r="R9" s="33">
        <v>1</v>
      </c>
      <c r="S9" s="34">
        <f t="shared" si="3"/>
        <v>16</v>
      </c>
      <c r="V9" s="69">
        <v>2</v>
      </c>
      <c r="W9" s="70">
        <v>15</v>
      </c>
      <c r="X9" s="180">
        <v>1</v>
      </c>
      <c r="Y9" s="180">
        <v>2</v>
      </c>
      <c r="Z9" s="180">
        <v>6</v>
      </c>
      <c r="AA9" s="77">
        <f t="shared" si="4"/>
        <v>9</v>
      </c>
      <c r="AB9" s="81">
        <f t="shared" si="5"/>
        <v>26</v>
      </c>
    </row>
    <row r="10" spans="1:28" s="8" customFormat="1">
      <c r="A10" s="7">
        <v>6</v>
      </c>
      <c r="B10" s="27">
        <v>105</v>
      </c>
      <c r="C10" s="21">
        <v>56</v>
      </c>
      <c r="D10" s="32">
        <f t="shared" si="1"/>
        <v>36</v>
      </c>
      <c r="E10" s="33">
        <v>3</v>
      </c>
      <c r="F10" s="33">
        <v>3</v>
      </c>
      <c r="G10" s="33">
        <v>4</v>
      </c>
      <c r="H10" s="23">
        <f t="shared" si="2"/>
        <v>10</v>
      </c>
      <c r="I10" s="30">
        <v>49</v>
      </c>
      <c r="J10" s="32">
        <v>17</v>
      </c>
      <c r="K10" s="32">
        <v>1</v>
      </c>
      <c r="L10" s="32">
        <v>0</v>
      </c>
      <c r="M10" s="32">
        <v>6</v>
      </c>
      <c r="N10" s="33">
        <v>0</v>
      </c>
      <c r="O10" s="33">
        <v>3</v>
      </c>
      <c r="P10" s="33">
        <v>3</v>
      </c>
      <c r="Q10" s="33">
        <v>1</v>
      </c>
      <c r="R10" s="33">
        <v>2</v>
      </c>
      <c r="S10" s="34">
        <f t="shared" si="3"/>
        <v>16</v>
      </c>
      <c r="V10" s="69">
        <v>1</v>
      </c>
      <c r="W10" s="70">
        <v>21</v>
      </c>
      <c r="X10" s="180">
        <v>5</v>
      </c>
      <c r="Y10" s="180">
        <v>3</v>
      </c>
      <c r="Z10" s="180">
        <v>6</v>
      </c>
      <c r="AA10" s="77">
        <f t="shared" si="4"/>
        <v>14</v>
      </c>
      <c r="AB10" s="81">
        <f t="shared" si="5"/>
        <v>36</v>
      </c>
    </row>
    <row r="11" spans="1:28" s="8" customFormat="1">
      <c r="A11" s="7">
        <v>7</v>
      </c>
      <c r="B11" s="27">
        <v>127</v>
      </c>
      <c r="C11" s="21">
        <v>60</v>
      </c>
      <c r="D11" s="32">
        <f t="shared" si="1"/>
        <v>31</v>
      </c>
      <c r="E11" s="33">
        <v>7</v>
      </c>
      <c r="F11" s="33">
        <v>5</v>
      </c>
      <c r="G11" s="33">
        <v>4</v>
      </c>
      <c r="H11" s="23">
        <f t="shared" si="2"/>
        <v>13</v>
      </c>
      <c r="I11" s="30">
        <v>67</v>
      </c>
      <c r="J11" s="32">
        <v>13</v>
      </c>
      <c r="K11" s="32">
        <v>7</v>
      </c>
      <c r="L11" s="32">
        <v>7</v>
      </c>
      <c r="M11" s="32">
        <v>2</v>
      </c>
      <c r="N11" s="33">
        <v>1</v>
      </c>
      <c r="O11" s="33">
        <v>6</v>
      </c>
      <c r="P11" s="33">
        <v>2</v>
      </c>
      <c r="Q11" s="33">
        <v>1</v>
      </c>
      <c r="R11" s="33">
        <v>6</v>
      </c>
      <c r="S11" s="34">
        <f t="shared" si="3"/>
        <v>22</v>
      </c>
      <c r="V11" s="69">
        <v>7</v>
      </c>
      <c r="W11" s="70">
        <v>17</v>
      </c>
      <c r="X11" s="180">
        <v>5</v>
      </c>
      <c r="Y11" s="180">
        <v>1</v>
      </c>
      <c r="Z11" s="180">
        <v>1</v>
      </c>
      <c r="AA11" s="77">
        <f t="shared" si="4"/>
        <v>7</v>
      </c>
      <c r="AB11" s="81">
        <f t="shared" si="5"/>
        <v>31</v>
      </c>
    </row>
    <row r="12" spans="1:28" s="8" customFormat="1">
      <c r="A12" s="7">
        <v>8</v>
      </c>
      <c r="B12" s="27">
        <v>129</v>
      </c>
      <c r="C12" s="21">
        <v>58</v>
      </c>
      <c r="D12" s="32">
        <f>SUM(AB12)</f>
        <v>31</v>
      </c>
      <c r="E12" s="33">
        <v>4</v>
      </c>
      <c r="F12" s="33">
        <v>8</v>
      </c>
      <c r="G12" s="33">
        <v>0</v>
      </c>
      <c r="H12" s="23">
        <f t="shared" si="2"/>
        <v>15</v>
      </c>
      <c r="I12" s="30">
        <v>71</v>
      </c>
      <c r="J12" s="32">
        <v>12</v>
      </c>
      <c r="K12" s="32">
        <v>6</v>
      </c>
      <c r="L12" s="32">
        <v>3</v>
      </c>
      <c r="M12" s="32">
        <v>1</v>
      </c>
      <c r="N12" s="33">
        <v>1</v>
      </c>
      <c r="O12" s="33">
        <v>8</v>
      </c>
      <c r="P12" s="33">
        <v>6</v>
      </c>
      <c r="Q12" s="33">
        <v>5</v>
      </c>
      <c r="R12" s="33">
        <v>8</v>
      </c>
      <c r="S12" s="34">
        <f t="shared" si="3"/>
        <v>21</v>
      </c>
      <c r="V12" s="69">
        <v>2</v>
      </c>
      <c r="W12" s="70">
        <v>12</v>
      </c>
      <c r="X12" s="180">
        <v>8</v>
      </c>
      <c r="Y12" s="180">
        <v>4</v>
      </c>
      <c r="Z12" s="180">
        <v>5</v>
      </c>
      <c r="AA12" s="77">
        <f t="shared" si="4"/>
        <v>17</v>
      </c>
      <c r="AB12" s="81">
        <f t="shared" si="5"/>
        <v>31</v>
      </c>
    </row>
    <row r="13" spans="1:28" s="8" customFormat="1">
      <c r="A13" s="7">
        <v>9</v>
      </c>
      <c r="B13" s="27">
        <f t="shared" si="0"/>
        <v>116</v>
      </c>
      <c r="C13" s="21">
        <v>56</v>
      </c>
      <c r="D13" s="32">
        <f t="shared" si="1"/>
        <v>37</v>
      </c>
      <c r="E13" s="33">
        <v>0</v>
      </c>
      <c r="F13" s="33">
        <v>1</v>
      </c>
      <c r="G13" s="33">
        <v>0</v>
      </c>
      <c r="H13" s="23">
        <f t="shared" si="2"/>
        <v>18</v>
      </c>
      <c r="I13" s="30">
        <v>60</v>
      </c>
      <c r="J13" s="32">
        <v>16</v>
      </c>
      <c r="K13" s="32">
        <v>10</v>
      </c>
      <c r="L13" s="32">
        <v>0</v>
      </c>
      <c r="M13" s="32">
        <v>4</v>
      </c>
      <c r="N13" s="33">
        <v>3</v>
      </c>
      <c r="O13" s="33">
        <v>5</v>
      </c>
      <c r="P13" s="33">
        <v>0</v>
      </c>
      <c r="Q13" s="33">
        <v>3</v>
      </c>
      <c r="R13" s="33">
        <v>3</v>
      </c>
      <c r="S13" s="34">
        <f t="shared" si="3"/>
        <v>16</v>
      </c>
      <c r="V13" s="69">
        <v>4</v>
      </c>
      <c r="W13" s="70">
        <v>18</v>
      </c>
      <c r="X13" s="180">
        <v>5</v>
      </c>
      <c r="Y13" s="180">
        <v>5</v>
      </c>
      <c r="Z13" s="180">
        <v>5</v>
      </c>
      <c r="AA13" s="77">
        <f t="shared" si="4"/>
        <v>15</v>
      </c>
      <c r="AB13" s="81">
        <f t="shared" si="5"/>
        <v>37</v>
      </c>
    </row>
    <row r="14" spans="1:28" s="8" customFormat="1">
      <c r="A14" s="7">
        <v>10</v>
      </c>
      <c r="B14" s="27">
        <f t="shared" si="0"/>
        <v>155</v>
      </c>
      <c r="C14" s="21">
        <v>70</v>
      </c>
      <c r="D14" s="28">
        <f t="shared" si="1"/>
        <v>34</v>
      </c>
      <c r="E14" s="29">
        <v>1</v>
      </c>
      <c r="F14" s="29">
        <v>10</v>
      </c>
      <c r="G14" s="29">
        <v>1</v>
      </c>
      <c r="H14" s="23">
        <f t="shared" si="2"/>
        <v>24</v>
      </c>
      <c r="I14" s="30">
        <v>85</v>
      </c>
      <c r="J14" s="28">
        <v>24</v>
      </c>
      <c r="K14" s="28">
        <v>6</v>
      </c>
      <c r="L14" s="28">
        <v>8</v>
      </c>
      <c r="M14" s="28">
        <v>5</v>
      </c>
      <c r="N14" s="29">
        <v>6</v>
      </c>
      <c r="O14" s="29">
        <v>7</v>
      </c>
      <c r="P14" s="29">
        <v>2</v>
      </c>
      <c r="Q14" s="29">
        <v>4</v>
      </c>
      <c r="R14" s="29">
        <v>3</v>
      </c>
      <c r="S14" s="31">
        <f t="shared" si="3"/>
        <v>20</v>
      </c>
      <c r="V14" s="69">
        <v>7</v>
      </c>
      <c r="W14" s="70">
        <v>21</v>
      </c>
      <c r="X14" s="180">
        <v>3</v>
      </c>
      <c r="Y14" s="180">
        <v>3</v>
      </c>
      <c r="Z14" s="180">
        <v>0</v>
      </c>
      <c r="AA14" s="77">
        <f t="shared" si="4"/>
        <v>6</v>
      </c>
      <c r="AB14" s="81">
        <f t="shared" si="5"/>
        <v>34</v>
      </c>
    </row>
    <row r="15" spans="1:28" s="8" customFormat="1">
      <c r="A15" s="7">
        <v>11</v>
      </c>
      <c r="B15" s="27">
        <f t="shared" si="0"/>
        <v>123</v>
      </c>
      <c r="C15" s="21">
        <v>56</v>
      </c>
      <c r="D15" s="28">
        <f t="shared" si="1"/>
        <v>33</v>
      </c>
      <c r="E15" s="29">
        <v>4</v>
      </c>
      <c r="F15" s="29">
        <v>5</v>
      </c>
      <c r="G15" s="29">
        <v>3</v>
      </c>
      <c r="H15" s="23">
        <f t="shared" si="2"/>
        <v>11</v>
      </c>
      <c r="I15" s="30">
        <v>67</v>
      </c>
      <c r="J15" s="28">
        <v>22</v>
      </c>
      <c r="K15" s="28">
        <v>5</v>
      </c>
      <c r="L15" s="28">
        <v>5</v>
      </c>
      <c r="M15" s="28">
        <v>3</v>
      </c>
      <c r="N15" s="29">
        <v>6</v>
      </c>
      <c r="O15" s="29">
        <v>2</v>
      </c>
      <c r="P15" s="29">
        <v>2</v>
      </c>
      <c r="Q15" s="29">
        <v>1</v>
      </c>
      <c r="R15" s="29">
        <v>8</v>
      </c>
      <c r="S15" s="31">
        <f t="shared" si="3"/>
        <v>13</v>
      </c>
      <c r="V15" s="69">
        <v>3</v>
      </c>
      <c r="W15" s="70">
        <v>27</v>
      </c>
      <c r="X15" s="180">
        <v>1</v>
      </c>
      <c r="Y15" s="180">
        <v>2</v>
      </c>
      <c r="Z15" s="180">
        <v>0</v>
      </c>
      <c r="AA15" s="77">
        <f t="shared" si="4"/>
        <v>3</v>
      </c>
      <c r="AB15" s="81">
        <f t="shared" si="5"/>
        <v>33</v>
      </c>
    </row>
    <row r="16" spans="1:28" s="8" customFormat="1">
      <c r="A16" s="445">
        <v>12</v>
      </c>
      <c r="B16" s="446">
        <f t="shared" si="0"/>
        <v>103</v>
      </c>
      <c r="C16" s="447">
        <v>37</v>
      </c>
      <c r="D16" s="52">
        <f t="shared" si="1"/>
        <v>19</v>
      </c>
      <c r="E16" s="176">
        <v>1</v>
      </c>
      <c r="F16" s="176">
        <v>8</v>
      </c>
      <c r="G16" s="176">
        <v>1</v>
      </c>
      <c r="H16" s="448">
        <f t="shared" si="2"/>
        <v>8</v>
      </c>
      <c r="I16" s="449">
        <v>66</v>
      </c>
      <c r="J16" s="52">
        <v>17</v>
      </c>
      <c r="K16" s="52">
        <v>6</v>
      </c>
      <c r="L16" s="52">
        <v>3</v>
      </c>
      <c r="M16" s="52">
        <v>7</v>
      </c>
      <c r="N16" s="176">
        <v>5</v>
      </c>
      <c r="O16" s="176">
        <v>1</v>
      </c>
      <c r="P16" s="176">
        <v>1</v>
      </c>
      <c r="Q16" s="176">
        <v>7</v>
      </c>
      <c r="R16" s="176">
        <v>7</v>
      </c>
      <c r="S16" s="53">
        <f t="shared" si="3"/>
        <v>12</v>
      </c>
      <c r="V16" s="83">
        <v>2</v>
      </c>
      <c r="W16" s="84">
        <v>10</v>
      </c>
      <c r="X16" s="181">
        <v>2</v>
      </c>
      <c r="Y16" s="181">
        <v>3</v>
      </c>
      <c r="Z16" s="181">
        <v>2</v>
      </c>
      <c r="AA16" s="450">
        <f t="shared" si="4"/>
        <v>7</v>
      </c>
      <c r="AB16" s="86">
        <f t="shared" si="5"/>
        <v>19</v>
      </c>
    </row>
    <row r="17" spans="1:34" s="8" customFormat="1" ht="15.75" thickBot="1">
      <c r="A17" s="451"/>
      <c r="B17" s="452">
        <f>SUM(B5:B16)</f>
        <v>1944</v>
      </c>
      <c r="C17" s="453">
        <f t="shared" ref="C17:S17" si="6">SUM(C5:C16)</f>
        <v>899</v>
      </c>
      <c r="D17" s="453">
        <f t="shared" si="6"/>
        <v>468</v>
      </c>
      <c r="E17" s="453">
        <f t="shared" si="6"/>
        <v>67</v>
      </c>
      <c r="F17" s="453">
        <f t="shared" si="6"/>
        <v>72</v>
      </c>
      <c r="G17" s="453">
        <f t="shared" si="6"/>
        <v>29</v>
      </c>
      <c r="H17" s="453">
        <f t="shared" si="6"/>
        <v>263</v>
      </c>
      <c r="I17" s="454">
        <f t="shared" si="6"/>
        <v>1045</v>
      </c>
      <c r="J17" s="455">
        <f t="shared" si="6"/>
        <v>212</v>
      </c>
      <c r="K17" s="455">
        <f t="shared" si="6"/>
        <v>105</v>
      </c>
      <c r="L17" s="455">
        <f t="shared" si="6"/>
        <v>67</v>
      </c>
      <c r="M17" s="455">
        <f t="shared" si="6"/>
        <v>68</v>
      </c>
      <c r="N17" s="456">
        <f>SUM(N5:N16)</f>
        <v>54</v>
      </c>
      <c r="O17" s="456">
        <f>SUM(O5:O16)</f>
        <v>53</v>
      </c>
      <c r="P17" s="456">
        <f>SUM(P5:P16)</f>
        <v>33</v>
      </c>
      <c r="Q17" s="456">
        <f>SUM(Q5:Q16)</f>
        <v>52</v>
      </c>
      <c r="R17" s="456">
        <f>SUM(R5:R16)</f>
        <v>117</v>
      </c>
      <c r="S17" s="457">
        <f t="shared" si="6"/>
        <v>284</v>
      </c>
      <c r="V17" s="458">
        <f>SUM(V5:V16)</f>
        <v>61</v>
      </c>
      <c r="W17" s="459">
        <f t="shared" ref="W17:AB17" si="7">SUM(W5:W16)</f>
        <v>263</v>
      </c>
      <c r="X17" s="459">
        <f t="shared" si="7"/>
        <v>58</v>
      </c>
      <c r="Y17" s="459">
        <f t="shared" si="7"/>
        <v>41</v>
      </c>
      <c r="Z17" s="459">
        <f t="shared" si="7"/>
        <v>45</v>
      </c>
      <c r="AA17" s="460">
        <f t="shared" si="7"/>
        <v>144</v>
      </c>
      <c r="AB17" s="461">
        <f t="shared" si="7"/>
        <v>468</v>
      </c>
    </row>
    <row r="18" spans="1:34" s="5" customFormat="1" ht="9" customHeight="1" thickBot="1">
      <c r="A18" s="9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</row>
    <row r="19" spans="1:34" s="5" customFormat="1" ht="15" customHeight="1">
      <c r="A19" s="572" t="s">
        <v>56</v>
      </c>
      <c r="B19" s="575" t="s">
        <v>33</v>
      </c>
      <c r="C19" s="576"/>
      <c r="D19" s="576"/>
      <c r="E19" s="576"/>
      <c r="F19" s="576"/>
      <c r="G19" s="576"/>
      <c r="H19" s="576"/>
      <c r="I19" s="576"/>
      <c r="J19" s="576"/>
      <c r="K19" s="576"/>
      <c r="L19" s="576"/>
      <c r="M19" s="576"/>
      <c r="N19" s="577"/>
      <c r="O19" s="577"/>
      <c r="P19" s="577"/>
      <c r="Q19" s="577"/>
      <c r="R19" s="577"/>
      <c r="S19" s="578"/>
      <c r="T19" s="5" t="s">
        <v>72</v>
      </c>
    </row>
    <row r="20" spans="1:34" s="5" customFormat="1" ht="15.75" customHeight="1" thickBot="1">
      <c r="A20" s="573"/>
      <c r="B20" s="579" t="s">
        <v>12</v>
      </c>
      <c r="C20" s="581" t="s">
        <v>20</v>
      </c>
      <c r="D20" s="433"/>
      <c r="E20" s="433"/>
      <c r="F20" s="433"/>
      <c r="G20" s="433"/>
      <c r="H20" s="433"/>
      <c r="I20" s="583" t="s">
        <v>21</v>
      </c>
      <c r="J20" s="433"/>
      <c r="K20" s="433"/>
      <c r="L20" s="433"/>
      <c r="M20" s="433"/>
      <c r="N20" s="433"/>
      <c r="O20" s="433"/>
      <c r="P20" s="433"/>
      <c r="Q20" s="433"/>
      <c r="R20" s="433"/>
      <c r="S20" s="48"/>
      <c r="T20" s="585" t="s">
        <v>71</v>
      </c>
      <c r="V20" s="5" t="s">
        <v>47</v>
      </c>
    </row>
    <row r="21" spans="1:34" s="5" customFormat="1">
      <c r="A21" s="574"/>
      <c r="B21" s="580"/>
      <c r="C21" s="582"/>
      <c r="D21" s="267" t="s">
        <v>5</v>
      </c>
      <c r="E21" s="50" t="s">
        <v>67</v>
      </c>
      <c r="F21" s="50" t="s">
        <v>68</v>
      </c>
      <c r="G21" s="50" t="s">
        <v>69</v>
      </c>
      <c r="H21" s="50" t="s">
        <v>19</v>
      </c>
      <c r="I21" s="584"/>
      <c r="J21" s="49" t="s">
        <v>15</v>
      </c>
      <c r="K21" s="49" t="s">
        <v>16</v>
      </c>
      <c r="L21" s="49" t="s">
        <v>17</v>
      </c>
      <c r="M21" s="49" t="s">
        <v>18</v>
      </c>
      <c r="N21" s="16" t="s">
        <v>49</v>
      </c>
      <c r="O21" s="16" t="s">
        <v>50</v>
      </c>
      <c r="P21" s="16" t="s">
        <v>51</v>
      </c>
      <c r="Q21" s="16" t="s">
        <v>66</v>
      </c>
      <c r="R21" s="16" t="s">
        <v>48</v>
      </c>
      <c r="S21" s="51" t="s">
        <v>19</v>
      </c>
      <c r="T21" s="585"/>
      <c r="U21" s="273" t="s">
        <v>73</v>
      </c>
      <c r="V21" s="71" t="s">
        <v>43</v>
      </c>
      <c r="W21" s="72" t="s">
        <v>44</v>
      </c>
      <c r="X21" s="177" t="s">
        <v>53</v>
      </c>
      <c r="Y21" s="177" t="s">
        <v>52</v>
      </c>
      <c r="Z21" s="177" t="s">
        <v>54</v>
      </c>
      <c r="AA21" s="75" t="s">
        <v>45</v>
      </c>
      <c r="AB21" s="183" t="s">
        <v>55</v>
      </c>
    </row>
    <row r="22" spans="1:34" s="5" customFormat="1">
      <c r="A22" s="7">
        <v>1</v>
      </c>
      <c r="B22" s="27">
        <f t="shared" ref="B22:B23" si="8">C22+I22</f>
        <v>130</v>
      </c>
      <c r="C22" s="55">
        <v>71</v>
      </c>
      <c r="D22" s="56">
        <f t="shared" ref="D22:D33" si="9">AB22</f>
        <v>54</v>
      </c>
      <c r="E22" s="57">
        <v>2</v>
      </c>
      <c r="F22" s="57">
        <v>8</v>
      </c>
      <c r="G22" s="57">
        <v>1</v>
      </c>
      <c r="H22" s="57">
        <f t="shared" ref="H22:H33" si="10">C22-D22-E22-F22-G22</f>
        <v>6</v>
      </c>
      <c r="I22" s="24">
        <v>59</v>
      </c>
      <c r="J22" s="25">
        <v>20</v>
      </c>
      <c r="K22" s="25">
        <v>5</v>
      </c>
      <c r="L22" s="25">
        <v>1</v>
      </c>
      <c r="M22" s="25">
        <v>1</v>
      </c>
      <c r="N22" s="175">
        <v>3</v>
      </c>
      <c r="O22" s="175">
        <v>4</v>
      </c>
      <c r="P22" s="175">
        <v>3</v>
      </c>
      <c r="Q22" s="175">
        <v>4</v>
      </c>
      <c r="R22" s="175">
        <v>11</v>
      </c>
      <c r="S22" s="26">
        <f>I22-(J22+K22+L22+M22+N22+O22+P22+Q22+R22)</f>
        <v>7</v>
      </c>
      <c r="V22" s="73">
        <v>2</v>
      </c>
      <c r="W22" s="74">
        <v>36</v>
      </c>
      <c r="X22" s="178">
        <v>1</v>
      </c>
      <c r="Y22" s="178">
        <v>11</v>
      </c>
      <c r="Z22" s="178">
        <v>4</v>
      </c>
      <c r="AA22" s="76">
        <f>SUM(X22:Z22)</f>
        <v>16</v>
      </c>
      <c r="AB22" s="80">
        <f>SUM(V22:Z22)</f>
        <v>54</v>
      </c>
    </row>
    <row r="23" spans="1:34" s="5" customFormat="1">
      <c r="A23" s="7">
        <v>2</v>
      </c>
      <c r="B23" s="27">
        <f t="shared" si="8"/>
        <v>174</v>
      </c>
      <c r="C23" s="55">
        <v>77</v>
      </c>
      <c r="D23" s="58">
        <f t="shared" si="9"/>
        <v>46</v>
      </c>
      <c r="E23" s="59">
        <v>1</v>
      </c>
      <c r="F23" s="59">
        <v>6</v>
      </c>
      <c r="G23" s="59">
        <v>4</v>
      </c>
      <c r="H23" s="59">
        <f t="shared" si="10"/>
        <v>20</v>
      </c>
      <c r="I23" s="30">
        <v>97</v>
      </c>
      <c r="J23" s="28">
        <v>28</v>
      </c>
      <c r="K23" s="28">
        <v>6</v>
      </c>
      <c r="L23" s="28">
        <v>11</v>
      </c>
      <c r="M23" s="28">
        <v>2</v>
      </c>
      <c r="N23" s="29">
        <v>5</v>
      </c>
      <c r="O23" s="29">
        <v>5</v>
      </c>
      <c r="P23" s="29">
        <v>0</v>
      </c>
      <c r="Q23" s="29">
        <v>4</v>
      </c>
      <c r="R23" s="29">
        <v>11</v>
      </c>
      <c r="S23" s="31">
        <f t="shared" ref="S23:S33" si="11">I23-(J23+K23+L23+M23+N23+O23+P23+Q23+R23)</f>
        <v>25</v>
      </c>
      <c r="V23" s="67">
        <v>14</v>
      </c>
      <c r="W23" s="68">
        <v>27</v>
      </c>
      <c r="X23" s="179">
        <v>1</v>
      </c>
      <c r="Y23" s="179">
        <v>4</v>
      </c>
      <c r="Z23" s="179">
        <v>0</v>
      </c>
      <c r="AA23" s="77">
        <f t="shared" ref="AA23:AA33" si="12">SUM(X23:Z23)</f>
        <v>5</v>
      </c>
      <c r="AB23" s="81">
        <f t="shared" ref="AB23:AB33" si="13">SUM(V23:Z23)</f>
        <v>46</v>
      </c>
    </row>
    <row r="24" spans="1:34" s="5" customFormat="1">
      <c r="A24" s="7">
        <v>3</v>
      </c>
      <c r="B24" s="27">
        <v>557</v>
      </c>
      <c r="C24" s="55">
        <v>281</v>
      </c>
      <c r="D24" s="58">
        <f t="shared" si="9"/>
        <v>83</v>
      </c>
      <c r="E24" s="59">
        <v>27</v>
      </c>
      <c r="F24" s="59">
        <v>31</v>
      </c>
      <c r="G24" s="59">
        <v>29</v>
      </c>
      <c r="H24" s="59">
        <f t="shared" si="10"/>
        <v>111</v>
      </c>
      <c r="I24" s="30">
        <v>276</v>
      </c>
      <c r="J24" s="28">
        <v>62</v>
      </c>
      <c r="K24" s="28">
        <v>45</v>
      </c>
      <c r="L24" s="28">
        <v>21</v>
      </c>
      <c r="M24" s="28">
        <v>27</v>
      </c>
      <c r="N24" s="29">
        <v>13</v>
      </c>
      <c r="O24" s="29">
        <v>29</v>
      </c>
      <c r="P24" s="29">
        <v>7</v>
      </c>
      <c r="Q24" s="29">
        <v>8</v>
      </c>
      <c r="R24" s="29">
        <v>8</v>
      </c>
      <c r="S24" s="31">
        <f t="shared" si="11"/>
        <v>56</v>
      </c>
      <c r="V24" s="67">
        <v>21</v>
      </c>
      <c r="W24" s="68">
        <v>45</v>
      </c>
      <c r="X24" s="179">
        <v>1</v>
      </c>
      <c r="Y24" s="179">
        <v>10</v>
      </c>
      <c r="Z24" s="179">
        <v>6</v>
      </c>
      <c r="AA24" s="77">
        <f t="shared" si="12"/>
        <v>17</v>
      </c>
      <c r="AB24" s="81">
        <f t="shared" si="13"/>
        <v>83</v>
      </c>
    </row>
    <row r="25" spans="1:34" s="5" customFormat="1">
      <c r="A25" s="7">
        <v>4</v>
      </c>
      <c r="B25" s="27">
        <v>185</v>
      </c>
      <c r="C25" s="55">
        <v>88</v>
      </c>
      <c r="D25" s="58">
        <f t="shared" si="9"/>
        <v>44</v>
      </c>
      <c r="E25" s="59">
        <v>5</v>
      </c>
      <c r="F25" s="59">
        <v>12</v>
      </c>
      <c r="G25" s="59">
        <v>5</v>
      </c>
      <c r="H25" s="59">
        <f t="shared" si="10"/>
        <v>22</v>
      </c>
      <c r="I25" s="30">
        <v>97</v>
      </c>
      <c r="J25" s="28">
        <v>14</v>
      </c>
      <c r="K25" s="28">
        <v>6</v>
      </c>
      <c r="L25" s="28">
        <v>7</v>
      </c>
      <c r="M25" s="28">
        <v>3</v>
      </c>
      <c r="N25" s="29">
        <v>6</v>
      </c>
      <c r="O25" s="29">
        <v>17</v>
      </c>
      <c r="P25" s="29">
        <v>3</v>
      </c>
      <c r="Q25" s="29">
        <v>0</v>
      </c>
      <c r="R25" s="29">
        <v>14</v>
      </c>
      <c r="S25" s="31">
        <f t="shared" si="11"/>
        <v>27</v>
      </c>
      <c r="V25" s="67">
        <v>4</v>
      </c>
      <c r="W25" s="68">
        <v>26</v>
      </c>
      <c r="X25" s="179">
        <v>7</v>
      </c>
      <c r="Y25" s="179">
        <v>4</v>
      </c>
      <c r="Z25" s="179">
        <v>3</v>
      </c>
      <c r="AA25" s="77">
        <f t="shared" si="12"/>
        <v>14</v>
      </c>
      <c r="AB25" s="81">
        <f t="shared" si="13"/>
        <v>44</v>
      </c>
      <c r="AC25" s="8"/>
      <c r="AD25" s="8"/>
      <c r="AE25" s="8"/>
      <c r="AF25" s="8"/>
      <c r="AG25" s="8"/>
      <c r="AH25" s="8"/>
    </row>
    <row r="26" spans="1:34" s="8" customFormat="1">
      <c r="A26" s="7">
        <v>5</v>
      </c>
      <c r="B26" s="27">
        <v>105</v>
      </c>
      <c r="C26" s="55">
        <v>61</v>
      </c>
      <c r="D26" s="58">
        <f t="shared" si="9"/>
        <v>32</v>
      </c>
      <c r="E26" s="59">
        <v>3</v>
      </c>
      <c r="F26" s="59">
        <v>12</v>
      </c>
      <c r="G26" s="59">
        <v>1</v>
      </c>
      <c r="H26" s="59">
        <f t="shared" si="10"/>
        <v>13</v>
      </c>
      <c r="I26" s="30">
        <v>44</v>
      </c>
      <c r="J26" s="32">
        <v>4</v>
      </c>
      <c r="K26" s="32">
        <v>9</v>
      </c>
      <c r="L26" s="32">
        <v>3</v>
      </c>
      <c r="M26" s="32">
        <v>2</v>
      </c>
      <c r="N26" s="33">
        <v>2</v>
      </c>
      <c r="O26" s="33">
        <v>7</v>
      </c>
      <c r="P26" s="33">
        <v>1</v>
      </c>
      <c r="Q26" s="33">
        <v>4</v>
      </c>
      <c r="R26" s="33">
        <v>0</v>
      </c>
      <c r="S26" s="34">
        <f t="shared" si="11"/>
        <v>12</v>
      </c>
      <c r="V26" s="69">
        <v>7</v>
      </c>
      <c r="W26" s="70">
        <v>19</v>
      </c>
      <c r="X26" s="180">
        <v>0</v>
      </c>
      <c r="Y26" s="180">
        <v>4</v>
      </c>
      <c r="Z26" s="180">
        <v>2</v>
      </c>
      <c r="AA26" s="78">
        <f t="shared" si="12"/>
        <v>6</v>
      </c>
      <c r="AB26" s="81">
        <f t="shared" si="13"/>
        <v>32</v>
      </c>
    </row>
    <row r="27" spans="1:34" s="8" customFormat="1">
      <c r="A27" s="7">
        <v>6</v>
      </c>
      <c r="B27" s="27">
        <v>140</v>
      </c>
      <c r="C27" s="55">
        <v>87</v>
      </c>
      <c r="D27" s="58">
        <f t="shared" si="9"/>
        <v>34</v>
      </c>
      <c r="E27" s="59">
        <v>3</v>
      </c>
      <c r="F27" s="59">
        <v>13</v>
      </c>
      <c r="G27" s="59">
        <v>5</v>
      </c>
      <c r="H27" s="59">
        <f t="shared" si="10"/>
        <v>32</v>
      </c>
      <c r="I27" s="30">
        <v>53</v>
      </c>
      <c r="J27" s="32">
        <v>12</v>
      </c>
      <c r="K27" s="32">
        <v>8</v>
      </c>
      <c r="L27" s="32">
        <v>5</v>
      </c>
      <c r="M27" s="32">
        <v>3</v>
      </c>
      <c r="N27" s="33">
        <v>2</v>
      </c>
      <c r="O27" s="33">
        <v>4</v>
      </c>
      <c r="P27" s="33">
        <v>3</v>
      </c>
      <c r="Q27" s="33">
        <v>1</v>
      </c>
      <c r="R27" s="33">
        <v>3</v>
      </c>
      <c r="S27" s="34">
        <f t="shared" si="11"/>
        <v>12</v>
      </c>
      <c r="V27" s="69">
        <v>7</v>
      </c>
      <c r="W27" s="70">
        <v>21</v>
      </c>
      <c r="X27" s="180">
        <v>4</v>
      </c>
      <c r="Y27" s="180">
        <v>2</v>
      </c>
      <c r="Z27" s="180">
        <v>0</v>
      </c>
      <c r="AA27" s="78">
        <f t="shared" si="12"/>
        <v>6</v>
      </c>
      <c r="AB27" s="81">
        <f t="shared" si="13"/>
        <v>34</v>
      </c>
    </row>
    <row r="28" spans="1:34" s="8" customFormat="1">
      <c r="A28" s="7">
        <v>7</v>
      </c>
      <c r="B28" s="27">
        <v>124</v>
      </c>
      <c r="C28" s="55">
        <v>63</v>
      </c>
      <c r="D28" s="58">
        <f t="shared" si="9"/>
        <v>40</v>
      </c>
      <c r="E28" s="59">
        <v>0</v>
      </c>
      <c r="F28" s="59">
        <v>9</v>
      </c>
      <c r="G28" s="59">
        <v>5</v>
      </c>
      <c r="H28" s="59">
        <f t="shared" si="10"/>
        <v>9</v>
      </c>
      <c r="I28" s="30">
        <v>61</v>
      </c>
      <c r="J28" s="32">
        <v>16</v>
      </c>
      <c r="K28" s="32">
        <v>7</v>
      </c>
      <c r="L28" s="32">
        <v>2</v>
      </c>
      <c r="M28" s="32">
        <v>6</v>
      </c>
      <c r="N28" s="33">
        <v>1</v>
      </c>
      <c r="O28" s="33">
        <v>4</v>
      </c>
      <c r="P28" s="33">
        <v>2</v>
      </c>
      <c r="Q28" s="33">
        <v>1</v>
      </c>
      <c r="R28" s="33">
        <v>6</v>
      </c>
      <c r="S28" s="34">
        <f t="shared" si="11"/>
        <v>16</v>
      </c>
      <c r="V28" s="69">
        <v>2</v>
      </c>
      <c r="W28" s="70">
        <v>24</v>
      </c>
      <c r="X28" s="180">
        <v>4</v>
      </c>
      <c r="Y28" s="180">
        <v>5</v>
      </c>
      <c r="Z28" s="180">
        <v>5</v>
      </c>
      <c r="AA28" s="78">
        <f t="shared" si="12"/>
        <v>14</v>
      </c>
      <c r="AB28" s="81">
        <f t="shared" si="13"/>
        <v>40</v>
      </c>
    </row>
    <row r="29" spans="1:34" s="8" customFormat="1">
      <c r="A29" s="7">
        <v>8</v>
      </c>
      <c r="B29" s="27">
        <v>78</v>
      </c>
      <c r="C29" s="55">
        <v>29</v>
      </c>
      <c r="D29" s="58">
        <f t="shared" si="9"/>
        <v>19</v>
      </c>
      <c r="E29" s="59">
        <v>3</v>
      </c>
      <c r="F29" s="59">
        <v>4</v>
      </c>
      <c r="G29" s="59">
        <v>0</v>
      </c>
      <c r="H29" s="59">
        <f t="shared" si="10"/>
        <v>3</v>
      </c>
      <c r="I29" s="30">
        <v>49</v>
      </c>
      <c r="J29" s="32">
        <v>5</v>
      </c>
      <c r="K29" s="32">
        <v>8</v>
      </c>
      <c r="L29" s="32">
        <v>3</v>
      </c>
      <c r="M29" s="32">
        <v>1</v>
      </c>
      <c r="N29" s="33">
        <v>9</v>
      </c>
      <c r="O29" s="33">
        <v>5</v>
      </c>
      <c r="P29" s="33">
        <v>0</v>
      </c>
      <c r="Q29" s="33">
        <v>0</v>
      </c>
      <c r="R29" s="33">
        <v>4</v>
      </c>
      <c r="S29" s="34">
        <f t="shared" si="11"/>
        <v>14</v>
      </c>
      <c r="V29" s="69">
        <v>4</v>
      </c>
      <c r="W29" s="70">
        <v>13</v>
      </c>
      <c r="X29" s="180">
        <v>1</v>
      </c>
      <c r="Y29" s="180">
        <v>0</v>
      </c>
      <c r="Z29" s="180">
        <v>1</v>
      </c>
      <c r="AA29" s="78">
        <f t="shared" si="12"/>
        <v>2</v>
      </c>
      <c r="AB29" s="81">
        <f t="shared" si="13"/>
        <v>19</v>
      </c>
    </row>
    <row r="30" spans="1:34" s="8" customFormat="1">
      <c r="A30" s="7">
        <v>9</v>
      </c>
      <c r="B30" s="27">
        <f t="shared" ref="B30:B32" si="14">C30+I30</f>
        <v>143</v>
      </c>
      <c r="C30" s="55">
        <v>49</v>
      </c>
      <c r="D30" s="58">
        <f t="shared" si="9"/>
        <v>31</v>
      </c>
      <c r="E30" s="59">
        <v>1</v>
      </c>
      <c r="F30" s="59">
        <v>3</v>
      </c>
      <c r="G30" s="59">
        <v>1</v>
      </c>
      <c r="H30" s="59">
        <f t="shared" si="10"/>
        <v>13</v>
      </c>
      <c r="I30" s="30">
        <v>94</v>
      </c>
      <c r="J30" s="32">
        <v>14</v>
      </c>
      <c r="K30" s="32">
        <v>7</v>
      </c>
      <c r="L30" s="32">
        <v>5</v>
      </c>
      <c r="M30" s="32">
        <v>9</v>
      </c>
      <c r="N30" s="33">
        <v>4</v>
      </c>
      <c r="O30" s="33">
        <v>12</v>
      </c>
      <c r="P30" s="33">
        <v>7</v>
      </c>
      <c r="Q30" s="33">
        <v>4</v>
      </c>
      <c r="R30" s="33">
        <v>3</v>
      </c>
      <c r="S30" s="34">
        <f t="shared" si="11"/>
        <v>29</v>
      </c>
      <c r="V30" s="69">
        <v>4</v>
      </c>
      <c r="W30" s="70">
        <v>17</v>
      </c>
      <c r="X30" s="180">
        <v>1</v>
      </c>
      <c r="Y30" s="180">
        <v>1</v>
      </c>
      <c r="Z30" s="180">
        <v>8</v>
      </c>
      <c r="AA30" s="78">
        <f t="shared" si="12"/>
        <v>10</v>
      </c>
      <c r="AB30" s="81">
        <f t="shared" si="13"/>
        <v>31</v>
      </c>
    </row>
    <row r="31" spans="1:34" s="8" customFormat="1">
      <c r="A31" s="7">
        <v>10</v>
      </c>
      <c r="B31" s="27">
        <f t="shared" si="14"/>
        <v>117</v>
      </c>
      <c r="C31" s="55">
        <v>65</v>
      </c>
      <c r="D31" s="58">
        <f t="shared" si="9"/>
        <v>32</v>
      </c>
      <c r="E31" s="59">
        <v>5</v>
      </c>
      <c r="F31" s="59">
        <v>2</v>
      </c>
      <c r="G31" s="59">
        <v>3</v>
      </c>
      <c r="H31" s="59">
        <f t="shared" si="10"/>
        <v>23</v>
      </c>
      <c r="I31" s="30">
        <v>52</v>
      </c>
      <c r="J31" s="28">
        <v>9</v>
      </c>
      <c r="K31" s="28">
        <v>5</v>
      </c>
      <c r="L31" s="28">
        <v>8</v>
      </c>
      <c r="M31" s="28">
        <v>3</v>
      </c>
      <c r="N31" s="29">
        <v>2</v>
      </c>
      <c r="O31" s="29">
        <v>3</v>
      </c>
      <c r="P31" s="29">
        <v>1</v>
      </c>
      <c r="Q31" s="29">
        <v>2</v>
      </c>
      <c r="R31" s="29">
        <v>7</v>
      </c>
      <c r="S31" s="31">
        <f t="shared" si="11"/>
        <v>12</v>
      </c>
      <c r="V31" s="69">
        <v>2</v>
      </c>
      <c r="W31" s="70">
        <v>18</v>
      </c>
      <c r="X31" s="180">
        <v>4</v>
      </c>
      <c r="Y31" s="180">
        <v>6</v>
      </c>
      <c r="Z31" s="180">
        <v>2</v>
      </c>
      <c r="AA31" s="78">
        <f t="shared" si="12"/>
        <v>12</v>
      </c>
      <c r="AB31" s="81">
        <f t="shared" si="13"/>
        <v>32</v>
      </c>
    </row>
    <row r="32" spans="1:34" s="8" customFormat="1">
      <c r="A32" s="7">
        <v>11</v>
      </c>
      <c r="B32" s="27">
        <f t="shared" si="14"/>
        <v>116</v>
      </c>
      <c r="C32" s="55">
        <v>61</v>
      </c>
      <c r="D32" s="58">
        <f t="shared" si="9"/>
        <v>27</v>
      </c>
      <c r="E32" s="59">
        <v>1</v>
      </c>
      <c r="F32" s="59">
        <v>7</v>
      </c>
      <c r="G32" s="59">
        <v>3</v>
      </c>
      <c r="H32" s="266">
        <f t="shared" si="10"/>
        <v>23</v>
      </c>
      <c r="I32" s="30">
        <v>55</v>
      </c>
      <c r="J32" s="52">
        <v>9</v>
      </c>
      <c r="K32" s="52">
        <v>5</v>
      </c>
      <c r="L32" s="52">
        <v>6</v>
      </c>
      <c r="M32" s="52">
        <v>0</v>
      </c>
      <c r="N32" s="176">
        <v>4</v>
      </c>
      <c r="O32" s="176">
        <v>5</v>
      </c>
      <c r="P32" s="176">
        <v>1</v>
      </c>
      <c r="Q32" s="176">
        <v>1</v>
      </c>
      <c r="R32" s="176">
        <v>6</v>
      </c>
      <c r="S32" s="53">
        <f t="shared" si="11"/>
        <v>18</v>
      </c>
      <c r="V32" s="69">
        <v>4</v>
      </c>
      <c r="W32" s="70">
        <v>16</v>
      </c>
      <c r="X32" s="180">
        <v>0</v>
      </c>
      <c r="Y32" s="180">
        <v>5</v>
      </c>
      <c r="Z32" s="180">
        <v>2</v>
      </c>
      <c r="AA32" s="78">
        <f t="shared" si="12"/>
        <v>7</v>
      </c>
      <c r="AB32" s="81">
        <f t="shared" si="13"/>
        <v>27</v>
      </c>
    </row>
    <row r="33" spans="1:34" s="8" customFormat="1">
      <c r="A33" s="445">
        <v>12</v>
      </c>
      <c r="B33" s="446">
        <f>C33+I33</f>
        <v>128</v>
      </c>
      <c r="C33" s="462">
        <v>67</v>
      </c>
      <c r="D33" s="463">
        <f t="shared" si="9"/>
        <v>47</v>
      </c>
      <c r="E33" s="464">
        <v>1</v>
      </c>
      <c r="F33" s="464">
        <v>6</v>
      </c>
      <c r="G33" s="464">
        <v>1</v>
      </c>
      <c r="H33" s="464">
        <f t="shared" si="10"/>
        <v>12</v>
      </c>
      <c r="I33" s="449">
        <v>61</v>
      </c>
      <c r="J33" s="52">
        <v>10</v>
      </c>
      <c r="K33" s="52">
        <v>12</v>
      </c>
      <c r="L33" s="52">
        <v>5</v>
      </c>
      <c r="M33" s="52">
        <v>4</v>
      </c>
      <c r="N33" s="176">
        <v>0</v>
      </c>
      <c r="O33" s="176">
        <v>4</v>
      </c>
      <c r="P33" s="176">
        <v>2</v>
      </c>
      <c r="Q33" s="176">
        <v>2</v>
      </c>
      <c r="R33" s="176">
        <v>5</v>
      </c>
      <c r="S33" s="53">
        <f t="shared" si="11"/>
        <v>17</v>
      </c>
      <c r="V33" s="83">
        <v>6</v>
      </c>
      <c r="W33" s="84">
        <v>19</v>
      </c>
      <c r="X33" s="181">
        <v>3</v>
      </c>
      <c r="Y33" s="181">
        <v>7</v>
      </c>
      <c r="Z33" s="181">
        <v>12</v>
      </c>
      <c r="AA33" s="85">
        <f t="shared" si="12"/>
        <v>22</v>
      </c>
      <c r="AB33" s="86">
        <f t="shared" si="13"/>
        <v>47</v>
      </c>
    </row>
    <row r="34" spans="1:34" s="8" customFormat="1" ht="15.75" thickBot="1">
      <c r="A34" s="451"/>
      <c r="B34" s="452">
        <f>C34+I34</f>
        <v>1997</v>
      </c>
      <c r="C34" s="465">
        <f t="shared" ref="C34:S34" si="15">SUM(C22:C33)</f>
        <v>999</v>
      </c>
      <c r="D34" s="465">
        <f t="shared" si="15"/>
        <v>489</v>
      </c>
      <c r="E34" s="465">
        <f t="shared" si="15"/>
        <v>52</v>
      </c>
      <c r="F34" s="465">
        <f t="shared" si="15"/>
        <v>113</v>
      </c>
      <c r="G34" s="465">
        <f t="shared" si="15"/>
        <v>58</v>
      </c>
      <c r="H34" s="465">
        <f t="shared" si="15"/>
        <v>287</v>
      </c>
      <c r="I34" s="454">
        <f t="shared" si="15"/>
        <v>998</v>
      </c>
      <c r="J34" s="455">
        <f t="shared" si="15"/>
        <v>203</v>
      </c>
      <c r="K34" s="455">
        <f t="shared" si="15"/>
        <v>123</v>
      </c>
      <c r="L34" s="455">
        <f t="shared" si="15"/>
        <v>77</v>
      </c>
      <c r="M34" s="455">
        <f t="shared" si="15"/>
        <v>61</v>
      </c>
      <c r="N34" s="456">
        <f>SUM(N22:N33)</f>
        <v>51</v>
      </c>
      <c r="O34" s="456">
        <f>SUM(O22:O33)</f>
        <v>99</v>
      </c>
      <c r="P34" s="456">
        <f>SUM(P22:P33)</f>
        <v>30</v>
      </c>
      <c r="Q34" s="456">
        <f>SUM(Q22:Q33)</f>
        <v>31</v>
      </c>
      <c r="R34" s="456">
        <f>SUM(R22:R33)</f>
        <v>78</v>
      </c>
      <c r="S34" s="457">
        <f t="shared" si="15"/>
        <v>245</v>
      </c>
      <c r="V34" s="458">
        <f t="shared" ref="V34:AB34" si="16">SUM(V22:V33)</f>
        <v>77</v>
      </c>
      <c r="W34" s="459">
        <f t="shared" si="16"/>
        <v>281</v>
      </c>
      <c r="X34" s="459">
        <f t="shared" si="16"/>
        <v>27</v>
      </c>
      <c r="Y34" s="459">
        <f t="shared" si="16"/>
        <v>59</v>
      </c>
      <c r="Z34" s="459">
        <f t="shared" si="16"/>
        <v>45</v>
      </c>
      <c r="AA34" s="460">
        <f t="shared" si="16"/>
        <v>131</v>
      </c>
      <c r="AB34" s="466">
        <f t="shared" si="16"/>
        <v>489</v>
      </c>
      <c r="AC34" s="12"/>
      <c r="AD34" s="12"/>
      <c r="AE34" s="12"/>
      <c r="AF34" s="12"/>
      <c r="AG34" s="12"/>
      <c r="AH34" s="12"/>
    </row>
    <row r="35" spans="1:34" s="12" customFormat="1" ht="15.75" thickBo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1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s="3" customFormat="1" ht="15" customHeight="1">
      <c r="A36" s="559" t="s">
        <v>56</v>
      </c>
      <c r="B36" s="575" t="s">
        <v>59</v>
      </c>
      <c r="C36" s="576"/>
      <c r="D36" s="576"/>
      <c r="E36" s="576"/>
      <c r="F36" s="576"/>
      <c r="G36" s="576"/>
      <c r="H36" s="576"/>
      <c r="I36" s="576"/>
      <c r="J36" s="576"/>
      <c r="K36" s="576"/>
      <c r="L36" s="576"/>
      <c r="M36" s="576"/>
      <c r="N36" s="577"/>
      <c r="O36" s="577"/>
      <c r="P36" s="577"/>
      <c r="Q36" s="577"/>
      <c r="R36" s="577"/>
      <c r="S36" s="578"/>
      <c r="T36" s="5" t="s">
        <v>72</v>
      </c>
      <c r="U36" s="5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ht="15.75" customHeight="1" thickBot="1">
      <c r="A37" s="560"/>
      <c r="B37" s="579" t="s">
        <v>12</v>
      </c>
      <c r="C37" s="581" t="s">
        <v>20</v>
      </c>
      <c r="D37" s="433"/>
      <c r="E37" s="433"/>
      <c r="F37" s="433"/>
      <c r="G37" s="433"/>
      <c r="H37" s="433"/>
      <c r="I37" s="583" t="s">
        <v>21</v>
      </c>
      <c r="J37" s="433"/>
      <c r="K37" s="433"/>
      <c r="L37" s="433"/>
      <c r="M37" s="433"/>
      <c r="N37" s="433"/>
      <c r="O37" s="433"/>
      <c r="P37" s="433"/>
      <c r="Q37" s="433"/>
      <c r="R37" s="433"/>
      <c r="S37" s="48"/>
      <c r="T37" s="585" t="s">
        <v>71</v>
      </c>
      <c r="U37" s="5"/>
      <c r="V37" s="1" t="s">
        <v>70</v>
      </c>
    </row>
    <row r="38" spans="1:34">
      <c r="A38" s="561"/>
      <c r="B38" s="580"/>
      <c r="C38" s="582"/>
      <c r="D38" s="267" t="s">
        <v>5</v>
      </c>
      <c r="E38" s="50" t="s">
        <v>67</v>
      </c>
      <c r="F38" s="50" t="s">
        <v>68</v>
      </c>
      <c r="G38" s="50" t="s">
        <v>69</v>
      </c>
      <c r="H38" s="230" t="s">
        <v>60</v>
      </c>
      <c r="I38" s="584"/>
      <c r="J38" s="49" t="s">
        <v>15</v>
      </c>
      <c r="K38" s="49" t="s">
        <v>16</v>
      </c>
      <c r="L38" s="49" t="s">
        <v>17</v>
      </c>
      <c r="M38" s="49" t="s">
        <v>18</v>
      </c>
      <c r="N38" s="16" t="s">
        <v>49</v>
      </c>
      <c r="O38" s="16" t="s">
        <v>50</v>
      </c>
      <c r="P38" s="16" t="s">
        <v>51</v>
      </c>
      <c r="Q38" s="16" t="s">
        <v>66</v>
      </c>
      <c r="R38" s="16" t="s">
        <v>48</v>
      </c>
      <c r="S38" s="231" t="s">
        <v>61</v>
      </c>
      <c r="T38" s="585"/>
      <c r="U38" s="273" t="s">
        <v>73</v>
      </c>
      <c r="V38" s="71" t="s">
        <v>43</v>
      </c>
      <c r="W38" s="72" t="s">
        <v>44</v>
      </c>
      <c r="X38" s="177" t="s">
        <v>53</v>
      </c>
      <c r="Y38" s="177" t="s">
        <v>52</v>
      </c>
      <c r="Z38" s="177" t="s">
        <v>54</v>
      </c>
      <c r="AA38" s="75" t="s">
        <v>45</v>
      </c>
      <c r="AB38" s="183" t="s">
        <v>55</v>
      </c>
    </row>
    <row r="39" spans="1:34">
      <c r="A39" s="7">
        <v>1</v>
      </c>
      <c r="B39" s="195">
        <f>B5-B22</f>
        <v>24</v>
      </c>
      <c r="C39" s="196">
        <f t="shared" ref="C39:S50" si="17">C5-C22</f>
        <v>-13</v>
      </c>
      <c r="D39" s="197">
        <f t="shared" si="17"/>
        <v>-14</v>
      </c>
      <c r="E39" s="197">
        <f t="shared" si="17"/>
        <v>1</v>
      </c>
      <c r="F39" s="197">
        <f t="shared" si="17"/>
        <v>-7</v>
      </c>
      <c r="G39" s="197">
        <f t="shared" si="17"/>
        <v>-1</v>
      </c>
      <c r="H39" s="198">
        <f t="shared" si="17"/>
        <v>8</v>
      </c>
      <c r="I39" s="199">
        <f t="shared" si="17"/>
        <v>37</v>
      </c>
      <c r="J39" s="200">
        <f t="shared" si="17"/>
        <v>-10</v>
      </c>
      <c r="K39" s="200">
        <f t="shared" si="17"/>
        <v>6</v>
      </c>
      <c r="L39" s="200">
        <f t="shared" si="17"/>
        <v>7</v>
      </c>
      <c r="M39" s="200">
        <f t="shared" si="17"/>
        <v>6</v>
      </c>
      <c r="N39" s="201">
        <f t="shared" si="17"/>
        <v>3</v>
      </c>
      <c r="O39" s="201">
        <f t="shared" si="17"/>
        <v>-4</v>
      </c>
      <c r="P39" s="201">
        <f t="shared" si="17"/>
        <v>0</v>
      </c>
      <c r="Q39" s="201">
        <f t="shared" si="17"/>
        <v>-1</v>
      </c>
      <c r="R39" s="201">
        <f t="shared" si="17"/>
        <v>17</v>
      </c>
      <c r="S39" s="202">
        <f t="shared" si="17"/>
        <v>13</v>
      </c>
      <c r="T39" s="1">
        <f>T5-T22</f>
        <v>0</v>
      </c>
      <c r="U39" s="1">
        <f>U5-U22</f>
        <v>0</v>
      </c>
      <c r="V39" s="238">
        <f t="shared" ref="V39:AB51" si="18">V5-V22</f>
        <v>1</v>
      </c>
      <c r="W39" s="239">
        <f t="shared" si="18"/>
        <v>-17</v>
      </c>
      <c r="X39" s="257">
        <f t="shared" si="18"/>
        <v>7</v>
      </c>
      <c r="Y39" s="257">
        <f t="shared" si="18"/>
        <v>-7</v>
      </c>
      <c r="Z39" s="257">
        <f t="shared" si="18"/>
        <v>2</v>
      </c>
      <c r="AA39" s="240">
        <f t="shared" si="18"/>
        <v>2</v>
      </c>
      <c r="AB39" s="241">
        <f t="shared" si="18"/>
        <v>-14</v>
      </c>
    </row>
    <row r="40" spans="1:34">
      <c r="A40" s="7">
        <v>2</v>
      </c>
      <c r="B40" s="195">
        <f t="shared" ref="B40:U51" si="19">B6-B23</f>
        <v>-69</v>
      </c>
      <c r="C40" s="196">
        <f t="shared" si="19"/>
        <v>-24</v>
      </c>
      <c r="D40" s="203">
        <f t="shared" si="19"/>
        <v>-14</v>
      </c>
      <c r="E40" s="203">
        <f t="shared" si="17"/>
        <v>4</v>
      </c>
      <c r="F40" s="203">
        <f t="shared" si="17"/>
        <v>-4</v>
      </c>
      <c r="G40" s="203">
        <f t="shared" si="17"/>
        <v>-3</v>
      </c>
      <c r="H40" s="204">
        <f t="shared" si="19"/>
        <v>-7</v>
      </c>
      <c r="I40" s="205">
        <f t="shared" si="19"/>
        <v>-45</v>
      </c>
      <c r="J40" s="206">
        <f t="shared" si="19"/>
        <v>-18</v>
      </c>
      <c r="K40" s="206">
        <f t="shared" si="19"/>
        <v>-1</v>
      </c>
      <c r="L40" s="206">
        <f t="shared" si="19"/>
        <v>-9</v>
      </c>
      <c r="M40" s="206">
        <f t="shared" si="19"/>
        <v>0</v>
      </c>
      <c r="N40" s="207">
        <f t="shared" si="19"/>
        <v>-3</v>
      </c>
      <c r="O40" s="207">
        <f t="shared" si="19"/>
        <v>-4</v>
      </c>
      <c r="P40" s="207">
        <f t="shared" si="19"/>
        <v>2</v>
      </c>
      <c r="Q40" s="207">
        <f t="shared" si="17"/>
        <v>-3</v>
      </c>
      <c r="R40" s="207">
        <f t="shared" si="19"/>
        <v>2</v>
      </c>
      <c r="S40" s="208">
        <f t="shared" si="19"/>
        <v>-11</v>
      </c>
      <c r="T40" s="1">
        <f t="shared" si="19"/>
        <v>0</v>
      </c>
      <c r="U40" s="1">
        <f t="shared" si="19"/>
        <v>0</v>
      </c>
      <c r="V40" s="242">
        <f t="shared" si="18"/>
        <v>-12</v>
      </c>
      <c r="W40" s="243">
        <f t="shared" si="18"/>
        <v>-4</v>
      </c>
      <c r="X40" s="258">
        <f t="shared" si="18"/>
        <v>1</v>
      </c>
      <c r="Y40" s="258">
        <f t="shared" si="18"/>
        <v>-2</v>
      </c>
      <c r="Z40" s="258">
        <f t="shared" si="18"/>
        <v>3</v>
      </c>
      <c r="AA40" s="244">
        <f t="shared" si="18"/>
        <v>2</v>
      </c>
      <c r="AB40" s="245">
        <f t="shared" si="18"/>
        <v>-14</v>
      </c>
    </row>
    <row r="41" spans="1:34">
      <c r="A41" s="7">
        <v>3</v>
      </c>
      <c r="B41" s="195">
        <f t="shared" si="19"/>
        <v>-160</v>
      </c>
      <c r="C41" s="196">
        <f t="shared" si="19"/>
        <v>-58</v>
      </c>
      <c r="D41" s="203">
        <f t="shared" si="19"/>
        <v>10</v>
      </c>
      <c r="E41" s="203">
        <f t="shared" si="17"/>
        <v>5</v>
      </c>
      <c r="F41" s="203">
        <f t="shared" si="17"/>
        <v>-15</v>
      </c>
      <c r="G41" s="203">
        <f t="shared" si="17"/>
        <v>-21</v>
      </c>
      <c r="H41" s="204">
        <f t="shared" si="19"/>
        <v>-37</v>
      </c>
      <c r="I41" s="205">
        <f t="shared" si="19"/>
        <v>-102</v>
      </c>
      <c r="J41" s="206">
        <f t="shared" si="19"/>
        <v>-32</v>
      </c>
      <c r="K41" s="206">
        <f t="shared" si="19"/>
        <v>-33</v>
      </c>
      <c r="L41" s="206">
        <f t="shared" si="19"/>
        <v>-6</v>
      </c>
      <c r="M41" s="206">
        <f t="shared" si="19"/>
        <v>-15</v>
      </c>
      <c r="N41" s="207">
        <f t="shared" si="19"/>
        <v>0</v>
      </c>
      <c r="O41" s="207">
        <f t="shared" si="19"/>
        <v>-22</v>
      </c>
      <c r="P41" s="207">
        <f t="shared" si="19"/>
        <v>1</v>
      </c>
      <c r="Q41" s="207">
        <f t="shared" si="17"/>
        <v>2</v>
      </c>
      <c r="R41" s="207">
        <f t="shared" si="19"/>
        <v>3</v>
      </c>
      <c r="S41" s="208">
        <f t="shared" si="19"/>
        <v>0</v>
      </c>
      <c r="T41" s="1">
        <f t="shared" si="19"/>
        <v>0</v>
      </c>
      <c r="U41" s="1">
        <f t="shared" si="19"/>
        <v>0</v>
      </c>
      <c r="V41" s="242">
        <f t="shared" si="18"/>
        <v>-8</v>
      </c>
      <c r="W41" s="243">
        <f t="shared" si="18"/>
        <v>11</v>
      </c>
      <c r="X41" s="258">
        <f t="shared" si="18"/>
        <v>12</v>
      </c>
      <c r="Y41" s="258">
        <f t="shared" si="18"/>
        <v>-3</v>
      </c>
      <c r="Z41" s="258">
        <f t="shared" si="18"/>
        <v>-2</v>
      </c>
      <c r="AA41" s="244">
        <f t="shared" si="18"/>
        <v>7</v>
      </c>
      <c r="AB41" s="245">
        <f t="shared" si="18"/>
        <v>10</v>
      </c>
    </row>
    <row r="42" spans="1:34">
      <c r="A42" s="7">
        <v>4</v>
      </c>
      <c r="B42" s="195">
        <f t="shared" si="19"/>
        <v>132</v>
      </c>
      <c r="C42" s="196">
        <f t="shared" si="19"/>
        <v>38</v>
      </c>
      <c r="D42" s="203">
        <f t="shared" si="19"/>
        <v>12</v>
      </c>
      <c r="E42" s="203">
        <f t="shared" si="17"/>
        <v>0</v>
      </c>
      <c r="F42" s="203">
        <f t="shared" si="17"/>
        <v>-1</v>
      </c>
      <c r="G42" s="203">
        <f t="shared" si="17"/>
        <v>-1</v>
      </c>
      <c r="H42" s="204">
        <f t="shared" si="19"/>
        <v>28</v>
      </c>
      <c r="I42" s="205">
        <f t="shared" si="19"/>
        <v>94</v>
      </c>
      <c r="J42" s="206">
        <f t="shared" si="19"/>
        <v>10</v>
      </c>
      <c r="K42" s="206">
        <f t="shared" si="19"/>
        <v>17</v>
      </c>
      <c r="L42" s="206">
        <f t="shared" si="19"/>
        <v>4</v>
      </c>
      <c r="M42" s="206">
        <f t="shared" si="19"/>
        <v>9</v>
      </c>
      <c r="N42" s="207">
        <f t="shared" si="19"/>
        <v>0</v>
      </c>
      <c r="O42" s="207">
        <f t="shared" si="19"/>
        <v>-6</v>
      </c>
      <c r="P42" s="207">
        <f t="shared" si="19"/>
        <v>0</v>
      </c>
      <c r="Q42" s="207">
        <f t="shared" si="17"/>
        <v>16</v>
      </c>
      <c r="R42" s="207">
        <f t="shared" si="19"/>
        <v>13</v>
      </c>
      <c r="S42" s="208">
        <f t="shared" si="19"/>
        <v>31</v>
      </c>
      <c r="T42" s="1">
        <f t="shared" si="19"/>
        <v>0</v>
      </c>
      <c r="U42" s="1">
        <f t="shared" si="19"/>
        <v>0</v>
      </c>
      <c r="V42" s="242">
        <f t="shared" si="18"/>
        <v>11</v>
      </c>
      <c r="W42" s="243">
        <f t="shared" si="18"/>
        <v>-2</v>
      </c>
      <c r="X42" s="258">
        <f t="shared" si="18"/>
        <v>-2</v>
      </c>
      <c r="Y42" s="258">
        <f t="shared" si="18"/>
        <v>1</v>
      </c>
      <c r="Z42" s="258">
        <f t="shared" si="18"/>
        <v>4</v>
      </c>
      <c r="AA42" s="244">
        <f t="shared" si="18"/>
        <v>3</v>
      </c>
      <c r="AB42" s="245">
        <f t="shared" si="18"/>
        <v>12</v>
      </c>
    </row>
    <row r="43" spans="1:34">
      <c r="A43" s="7">
        <v>5</v>
      </c>
      <c r="B43" s="195">
        <f t="shared" si="19"/>
        <v>8</v>
      </c>
      <c r="C43" s="196">
        <f t="shared" si="19"/>
        <v>-15</v>
      </c>
      <c r="D43" s="203">
        <f t="shared" si="19"/>
        <v>-6</v>
      </c>
      <c r="E43" s="203">
        <f t="shared" si="17"/>
        <v>-1</v>
      </c>
      <c r="F43" s="203">
        <f t="shared" si="17"/>
        <v>-10</v>
      </c>
      <c r="G43" s="203">
        <f t="shared" si="17"/>
        <v>2</v>
      </c>
      <c r="H43" s="204">
        <f t="shared" si="19"/>
        <v>0</v>
      </c>
      <c r="I43" s="205">
        <f t="shared" si="19"/>
        <v>23</v>
      </c>
      <c r="J43" s="209">
        <f t="shared" si="19"/>
        <v>13</v>
      </c>
      <c r="K43" s="209">
        <f t="shared" si="19"/>
        <v>4</v>
      </c>
      <c r="L43" s="209">
        <f t="shared" si="19"/>
        <v>2</v>
      </c>
      <c r="M43" s="209">
        <f t="shared" si="19"/>
        <v>5</v>
      </c>
      <c r="N43" s="210">
        <f t="shared" si="19"/>
        <v>3</v>
      </c>
      <c r="O43" s="210">
        <f t="shared" si="19"/>
        <v>-5</v>
      </c>
      <c r="P43" s="210">
        <f t="shared" si="19"/>
        <v>0</v>
      </c>
      <c r="Q43" s="210">
        <f t="shared" si="17"/>
        <v>-4</v>
      </c>
      <c r="R43" s="210">
        <f t="shared" si="19"/>
        <v>1</v>
      </c>
      <c r="S43" s="211">
        <f t="shared" si="19"/>
        <v>4</v>
      </c>
      <c r="T43" s="1">
        <f t="shared" si="19"/>
        <v>0</v>
      </c>
      <c r="U43" s="1">
        <f t="shared" si="19"/>
        <v>0</v>
      </c>
      <c r="V43" s="246">
        <f t="shared" si="18"/>
        <v>-5</v>
      </c>
      <c r="W43" s="247">
        <f t="shared" si="18"/>
        <v>-4</v>
      </c>
      <c r="X43" s="259">
        <f t="shared" si="18"/>
        <v>1</v>
      </c>
      <c r="Y43" s="259">
        <f t="shared" si="18"/>
        <v>-2</v>
      </c>
      <c r="Z43" s="259">
        <f t="shared" si="18"/>
        <v>4</v>
      </c>
      <c r="AA43" s="248">
        <f t="shared" si="18"/>
        <v>3</v>
      </c>
      <c r="AB43" s="245">
        <f t="shared" si="18"/>
        <v>-6</v>
      </c>
    </row>
    <row r="44" spans="1:34">
      <c r="A44" s="7">
        <v>6</v>
      </c>
      <c r="B44" s="195">
        <f t="shared" si="19"/>
        <v>-35</v>
      </c>
      <c r="C44" s="196">
        <f t="shared" si="19"/>
        <v>-31</v>
      </c>
      <c r="D44" s="203">
        <f t="shared" si="19"/>
        <v>2</v>
      </c>
      <c r="E44" s="203">
        <f t="shared" si="17"/>
        <v>0</v>
      </c>
      <c r="F44" s="203">
        <f t="shared" si="17"/>
        <v>-10</v>
      </c>
      <c r="G44" s="203">
        <f t="shared" si="17"/>
        <v>-1</v>
      </c>
      <c r="H44" s="204">
        <f t="shared" si="19"/>
        <v>-22</v>
      </c>
      <c r="I44" s="205">
        <f t="shared" si="19"/>
        <v>-4</v>
      </c>
      <c r="J44" s="209">
        <f t="shared" si="19"/>
        <v>5</v>
      </c>
      <c r="K44" s="209">
        <f t="shared" si="19"/>
        <v>-7</v>
      </c>
      <c r="L44" s="209">
        <f t="shared" si="19"/>
        <v>-5</v>
      </c>
      <c r="M44" s="209">
        <f t="shared" si="19"/>
        <v>3</v>
      </c>
      <c r="N44" s="210">
        <f t="shared" si="19"/>
        <v>-2</v>
      </c>
      <c r="O44" s="210">
        <f t="shared" si="19"/>
        <v>-1</v>
      </c>
      <c r="P44" s="210">
        <f t="shared" si="19"/>
        <v>0</v>
      </c>
      <c r="Q44" s="210">
        <f t="shared" si="17"/>
        <v>0</v>
      </c>
      <c r="R44" s="210">
        <f t="shared" si="19"/>
        <v>-1</v>
      </c>
      <c r="S44" s="211">
        <f t="shared" si="19"/>
        <v>4</v>
      </c>
      <c r="T44" s="1">
        <f t="shared" si="19"/>
        <v>0</v>
      </c>
      <c r="U44" s="1">
        <f t="shared" si="19"/>
        <v>0</v>
      </c>
      <c r="V44" s="246">
        <f t="shared" si="18"/>
        <v>-6</v>
      </c>
      <c r="W44" s="247">
        <f t="shared" si="18"/>
        <v>0</v>
      </c>
      <c r="X44" s="259">
        <f t="shared" si="18"/>
        <v>1</v>
      </c>
      <c r="Y44" s="259">
        <f t="shared" si="18"/>
        <v>1</v>
      </c>
      <c r="Z44" s="259">
        <f t="shared" si="18"/>
        <v>6</v>
      </c>
      <c r="AA44" s="248">
        <f t="shared" si="18"/>
        <v>8</v>
      </c>
      <c r="AB44" s="245">
        <f t="shared" si="18"/>
        <v>2</v>
      </c>
    </row>
    <row r="45" spans="1:34">
      <c r="A45" s="7">
        <v>7</v>
      </c>
      <c r="B45" s="195">
        <f t="shared" si="19"/>
        <v>3</v>
      </c>
      <c r="C45" s="196">
        <f t="shared" si="19"/>
        <v>-3</v>
      </c>
      <c r="D45" s="203">
        <f t="shared" si="19"/>
        <v>-9</v>
      </c>
      <c r="E45" s="203">
        <f t="shared" si="17"/>
        <v>7</v>
      </c>
      <c r="F45" s="203">
        <f t="shared" si="17"/>
        <v>-4</v>
      </c>
      <c r="G45" s="203">
        <f t="shared" si="17"/>
        <v>-1</v>
      </c>
      <c r="H45" s="204">
        <f t="shared" si="19"/>
        <v>4</v>
      </c>
      <c r="I45" s="205">
        <f t="shared" si="19"/>
        <v>6</v>
      </c>
      <c r="J45" s="209">
        <f t="shared" si="19"/>
        <v>-3</v>
      </c>
      <c r="K45" s="209">
        <f t="shared" si="19"/>
        <v>0</v>
      </c>
      <c r="L45" s="209">
        <f t="shared" si="19"/>
        <v>5</v>
      </c>
      <c r="M45" s="209">
        <f t="shared" si="19"/>
        <v>-4</v>
      </c>
      <c r="N45" s="210">
        <f t="shared" si="19"/>
        <v>0</v>
      </c>
      <c r="O45" s="210">
        <f t="shared" si="19"/>
        <v>2</v>
      </c>
      <c r="P45" s="210">
        <f t="shared" si="19"/>
        <v>0</v>
      </c>
      <c r="Q45" s="210">
        <f t="shared" si="17"/>
        <v>0</v>
      </c>
      <c r="R45" s="210">
        <f t="shared" si="19"/>
        <v>0</v>
      </c>
      <c r="S45" s="211">
        <f t="shared" si="19"/>
        <v>6</v>
      </c>
      <c r="T45" s="1">
        <f t="shared" si="19"/>
        <v>0</v>
      </c>
      <c r="U45" s="1">
        <f t="shared" si="19"/>
        <v>0</v>
      </c>
      <c r="V45" s="246">
        <f t="shared" si="18"/>
        <v>5</v>
      </c>
      <c r="W45" s="247">
        <f t="shared" si="18"/>
        <v>-7</v>
      </c>
      <c r="X45" s="259">
        <f t="shared" si="18"/>
        <v>1</v>
      </c>
      <c r="Y45" s="259">
        <f t="shared" si="18"/>
        <v>-4</v>
      </c>
      <c r="Z45" s="259">
        <f t="shared" si="18"/>
        <v>-4</v>
      </c>
      <c r="AA45" s="248">
        <f t="shared" si="18"/>
        <v>-7</v>
      </c>
      <c r="AB45" s="245">
        <f t="shared" si="18"/>
        <v>-9</v>
      </c>
    </row>
    <row r="46" spans="1:34">
      <c r="A46" s="7">
        <v>8</v>
      </c>
      <c r="B46" s="195">
        <f t="shared" si="19"/>
        <v>51</v>
      </c>
      <c r="C46" s="196">
        <f t="shared" si="19"/>
        <v>29</v>
      </c>
      <c r="D46" s="203">
        <f t="shared" si="19"/>
        <v>12</v>
      </c>
      <c r="E46" s="203">
        <f t="shared" si="17"/>
        <v>1</v>
      </c>
      <c r="F46" s="203">
        <f t="shared" si="17"/>
        <v>4</v>
      </c>
      <c r="G46" s="203">
        <f t="shared" si="17"/>
        <v>0</v>
      </c>
      <c r="H46" s="204">
        <f t="shared" si="19"/>
        <v>12</v>
      </c>
      <c r="I46" s="205">
        <f t="shared" si="19"/>
        <v>22</v>
      </c>
      <c r="J46" s="209">
        <f t="shared" si="19"/>
        <v>7</v>
      </c>
      <c r="K46" s="209">
        <f t="shared" si="19"/>
        <v>-2</v>
      </c>
      <c r="L46" s="209">
        <f t="shared" si="19"/>
        <v>0</v>
      </c>
      <c r="M46" s="209">
        <f t="shared" si="19"/>
        <v>0</v>
      </c>
      <c r="N46" s="210">
        <f t="shared" si="19"/>
        <v>-8</v>
      </c>
      <c r="O46" s="210">
        <f t="shared" si="19"/>
        <v>3</v>
      </c>
      <c r="P46" s="210">
        <f t="shared" si="19"/>
        <v>6</v>
      </c>
      <c r="Q46" s="210">
        <f t="shared" si="17"/>
        <v>5</v>
      </c>
      <c r="R46" s="210">
        <f t="shared" si="19"/>
        <v>4</v>
      </c>
      <c r="S46" s="211">
        <f t="shared" si="19"/>
        <v>7</v>
      </c>
      <c r="T46" s="1">
        <f t="shared" si="19"/>
        <v>0</v>
      </c>
      <c r="U46" s="1">
        <f t="shared" si="19"/>
        <v>0</v>
      </c>
      <c r="V46" s="246">
        <f t="shared" si="18"/>
        <v>-2</v>
      </c>
      <c r="W46" s="247">
        <f t="shared" si="18"/>
        <v>-1</v>
      </c>
      <c r="X46" s="259">
        <f t="shared" si="18"/>
        <v>7</v>
      </c>
      <c r="Y46" s="259">
        <f t="shared" si="18"/>
        <v>4</v>
      </c>
      <c r="Z46" s="259">
        <f t="shared" si="18"/>
        <v>4</v>
      </c>
      <c r="AA46" s="248">
        <f t="shared" si="18"/>
        <v>15</v>
      </c>
      <c r="AB46" s="245">
        <f t="shared" si="18"/>
        <v>12</v>
      </c>
    </row>
    <row r="47" spans="1:34">
      <c r="A47" s="7">
        <v>9</v>
      </c>
      <c r="B47" s="195">
        <f t="shared" si="19"/>
        <v>-27</v>
      </c>
      <c r="C47" s="196">
        <f t="shared" si="19"/>
        <v>7</v>
      </c>
      <c r="D47" s="203">
        <f t="shared" si="19"/>
        <v>6</v>
      </c>
      <c r="E47" s="203">
        <f t="shared" si="17"/>
        <v>-1</v>
      </c>
      <c r="F47" s="203">
        <f t="shared" si="17"/>
        <v>-2</v>
      </c>
      <c r="G47" s="203">
        <f t="shared" si="17"/>
        <v>-1</v>
      </c>
      <c r="H47" s="204">
        <f t="shared" si="19"/>
        <v>5</v>
      </c>
      <c r="I47" s="205">
        <f t="shared" si="19"/>
        <v>-34</v>
      </c>
      <c r="J47" s="209">
        <f t="shared" si="19"/>
        <v>2</v>
      </c>
      <c r="K47" s="209">
        <f t="shared" si="19"/>
        <v>3</v>
      </c>
      <c r="L47" s="209">
        <f t="shared" si="19"/>
        <v>-5</v>
      </c>
      <c r="M47" s="209">
        <f t="shared" si="19"/>
        <v>-5</v>
      </c>
      <c r="N47" s="210">
        <f t="shared" si="19"/>
        <v>-1</v>
      </c>
      <c r="O47" s="210">
        <f t="shared" si="19"/>
        <v>-7</v>
      </c>
      <c r="P47" s="210">
        <f t="shared" si="19"/>
        <v>-7</v>
      </c>
      <c r="Q47" s="210">
        <f t="shared" si="17"/>
        <v>-1</v>
      </c>
      <c r="R47" s="210">
        <f t="shared" si="19"/>
        <v>0</v>
      </c>
      <c r="S47" s="211">
        <f t="shared" si="19"/>
        <v>-13</v>
      </c>
      <c r="T47" s="1">
        <f t="shared" si="19"/>
        <v>0</v>
      </c>
      <c r="U47" s="1">
        <f t="shared" si="19"/>
        <v>0</v>
      </c>
      <c r="V47" s="246">
        <f t="shared" si="18"/>
        <v>0</v>
      </c>
      <c r="W47" s="247">
        <f t="shared" si="18"/>
        <v>1</v>
      </c>
      <c r="X47" s="259">
        <f t="shared" si="18"/>
        <v>4</v>
      </c>
      <c r="Y47" s="259">
        <f t="shared" si="18"/>
        <v>4</v>
      </c>
      <c r="Z47" s="259">
        <f t="shared" si="18"/>
        <v>-3</v>
      </c>
      <c r="AA47" s="248">
        <f t="shared" si="18"/>
        <v>5</v>
      </c>
      <c r="AB47" s="245">
        <f t="shared" si="18"/>
        <v>6</v>
      </c>
    </row>
    <row r="48" spans="1:34">
      <c r="A48" s="7">
        <v>10</v>
      </c>
      <c r="B48" s="195">
        <f t="shared" si="19"/>
        <v>38</v>
      </c>
      <c r="C48" s="196">
        <f t="shared" si="19"/>
        <v>5</v>
      </c>
      <c r="D48" s="203">
        <f t="shared" si="19"/>
        <v>2</v>
      </c>
      <c r="E48" s="203">
        <f t="shared" si="17"/>
        <v>-4</v>
      </c>
      <c r="F48" s="203">
        <f t="shared" si="17"/>
        <v>8</v>
      </c>
      <c r="G48" s="203">
        <f t="shared" si="17"/>
        <v>-2</v>
      </c>
      <c r="H48" s="204">
        <f t="shared" si="19"/>
        <v>1</v>
      </c>
      <c r="I48" s="205">
        <f t="shared" si="19"/>
        <v>33</v>
      </c>
      <c r="J48" s="206">
        <f t="shared" si="19"/>
        <v>15</v>
      </c>
      <c r="K48" s="206">
        <f t="shared" si="19"/>
        <v>1</v>
      </c>
      <c r="L48" s="206">
        <f t="shared" si="19"/>
        <v>0</v>
      </c>
      <c r="M48" s="206">
        <f t="shared" si="19"/>
        <v>2</v>
      </c>
      <c r="N48" s="207">
        <f t="shared" si="19"/>
        <v>4</v>
      </c>
      <c r="O48" s="207">
        <f t="shared" si="19"/>
        <v>4</v>
      </c>
      <c r="P48" s="207">
        <f t="shared" si="19"/>
        <v>1</v>
      </c>
      <c r="Q48" s="207">
        <f t="shared" si="17"/>
        <v>2</v>
      </c>
      <c r="R48" s="207">
        <f t="shared" si="19"/>
        <v>-4</v>
      </c>
      <c r="S48" s="208">
        <f t="shared" si="19"/>
        <v>8</v>
      </c>
      <c r="T48" s="1">
        <f t="shared" si="19"/>
        <v>0</v>
      </c>
      <c r="U48" s="1">
        <f t="shared" si="19"/>
        <v>0</v>
      </c>
      <c r="V48" s="246">
        <f t="shared" si="18"/>
        <v>5</v>
      </c>
      <c r="W48" s="247">
        <f t="shared" si="18"/>
        <v>3</v>
      </c>
      <c r="X48" s="259">
        <f t="shared" si="18"/>
        <v>-1</v>
      </c>
      <c r="Y48" s="259">
        <f t="shared" si="18"/>
        <v>-3</v>
      </c>
      <c r="Z48" s="259">
        <f t="shared" si="18"/>
        <v>-2</v>
      </c>
      <c r="AA48" s="248">
        <f t="shared" si="18"/>
        <v>-6</v>
      </c>
      <c r="AB48" s="245">
        <f t="shared" si="18"/>
        <v>2</v>
      </c>
    </row>
    <row r="49" spans="1:28">
      <c r="A49" s="7">
        <v>11</v>
      </c>
      <c r="B49" s="195">
        <f t="shared" si="19"/>
        <v>7</v>
      </c>
      <c r="C49" s="196">
        <f t="shared" si="19"/>
        <v>-5</v>
      </c>
      <c r="D49" s="203">
        <f t="shared" si="19"/>
        <v>6</v>
      </c>
      <c r="E49" s="203">
        <f t="shared" si="17"/>
        <v>3</v>
      </c>
      <c r="F49" s="203">
        <f t="shared" si="17"/>
        <v>-2</v>
      </c>
      <c r="G49" s="203">
        <f t="shared" si="17"/>
        <v>0</v>
      </c>
      <c r="H49" s="204">
        <f t="shared" si="19"/>
        <v>-12</v>
      </c>
      <c r="I49" s="205">
        <f t="shared" si="19"/>
        <v>12</v>
      </c>
      <c r="J49" s="212">
        <f t="shared" si="19"/>
        <v>13</v>
      </c>
      <c r="K49" s="212">
        <f t="shared" si="19"/>
        <v>0</v>
      </c>
      <c r="L49" s="212">
        <f t="shared" si="19"/>
        <v>-1</v>
      </c>
      <c r="M49" s="212">
        <f t="shared" si="19"/>
        <v>3</v>
      </c>
      <c r="N49" s="213">
        <f t="shared" si="19"/>
        <v>2</v>
      </c>
      <c r="O49" s="213">
        <f t="shared" si="19"/>
        <v>-3</v>
      </c>
      <c r="P49" s="213">
        <f t="shared" si="19"/>
        <v>1</v>
      </c>
      <c r="Q49" s="213">
        <f t="shared" si="17"/>
        <v>0</v>
      </c>
      <c r="R49" s="213">
        <f t="shared" si="19"/>
        <v>2</v>
      </c>
      <c r="S49" s="214">
        <f t="shared" si="19"/>
        <v>-5</v>
      </c>
      <c r="T49" s="1">
        <f t="shared" si="19"/>
        <v>0</v>
      </c>
      <c r="U49" s="1">
        <f t="shared" si="19"/>
        <v>0</v>
      </c>
      <c r="V49" s="246">
        <f t="shared" si="18"/>
        <v>-1</v>
      </c>
      <c r="W49" s="247">
        <f t="shared" si="18"/>
        <v>11</v>
      </c>
      <c r="X49" s="259">
        <f t="shared" si="18"/>
        <v>1</v>
      </c>
      <c r="Y49" s="259">
        <f t="shared" si="18"/>
        <v>-3</v>
      </c>
      <c r="Z49" s="259">
        <f t="shared" si="18"/>
        <v>-2</v>
      </c>
      <c r="AA49" s="248">
        <f t="shared" si="18"/>
        <v>-4</v>
      </c>
      <c r="AB49" s="245">
        <f t="shared" si="18"/>
        <v>6</v>
      </c>
    </row>
    <row r="50" spans="1:28">
      <c r="A50" s="431">
        <v>12</v>
      </c>
      <c r="B50" s="215">
        <f t="shared" si="19"/>
        <v>-25</v>
      </c>
      <c r="C50" s="216">
        <f t="shared" si="19"/>
        <v>-30</v>
      </c>
      <c r="D50" s="217">
        <f t="shared" si="19"/>
        <v>-28</v>
      </c>
      <c r="E50" s="217">
        <f t="shared" si="17"/>
        <v>0</v>
      </c>
      <c r="F50" s="217">
        <f t="shared" si="17"/>
        <v>2</v>
      </c>
      <c r="G50" s="217">
        <f t="shared" si="17"/>
        <v>0</v>
      </c>
      <c r="H50" s="218">
        <f t="shared" si="19"/>
        <v>-4</v>
      </c>
      <c r="I50" s="219">
        <f t="shared" si="19"/>
        <v>5</v>
      </c>
      <c r="J50" s="220">
        <f t="shared" si="19"/>
        <v>7</v>
      </c>
      <c r="K50" s="220">
        <f t="shared" si="19"/>
        <v>-6</v>
      </c>
      <c r="L50" s="220">
        <f t="shared" si="19"/>
        <v>-2</v>
      </c>
      <c r="M50" s="220">
        <f t="shared" si="19"/>
        <v>3</v>
      </c>
      <c r="N50" s="221">
        <f t="shared" si="19"/>
        <v>5</v>
      </c>
      <c r="O50" s="221">
        <f t="shared" si="19"/>
        <v>-3</v>
      </c>
      <c r="P50" s="221">
        <f t="shared" si="19"/>
        <v>-1</v>
      </c>
      <c r="Q50" s="221">
        <f t="shared" si="17"/>
        <v>5</v>
      </c>
      <c r="R50" s="221">
        <f t="shared" si="19"/>
        <v>2</v>
      </c>
      <c r="S50" s="222">
        <f t="shared" si="19"/>
        <v>-5</v>
      </c>
      <c r="T50" s="1">
        <f t="shared" si="19"/>
        <v>0</v>
      </c>
      <c r="U50" s="1">
        <f t="shared" si="19"/>
        <v>0</v>
      </c>
      <c r="V50" s="249">
        <f t="shared" si="18"/>
        <v>-4</v>
      </c>
      <c r="W50" s="250">
        <f t="shared" si="18"/>
        <v>-9</v>
      </c>
      <c r="X50" s="260">
        <f t="shared" si="18"/>
        <v>-1</v>
      </c>
      <c r="Y50" s="260">
        <f t="shared" si="18"/>
        <v>-4</v>
      </c>
      <c r="Z50" s="260">
        <f t="shared" si="18"/>
        <v>-10</v>
      </c>
      <c r="AA50" s="251">
        <f t="shared" si="18"/>
        <v>-15</v>
      </c>
      <c r="AB50" s="252">
        <f t="shared" si="18"/>
        <v>-28</v>
      </c>
    </row>
    <row r="51" spans="1:28" ht="15.75" thickBot="1">
      <c r="A51" s="223"/>
      <c r="B51" s="224">
        <f>C51+I51</f>
        <v>-53</v>
      </c>
      <c r="C51" s="225">
        <f t="shared" ref="C51:S51" si="20">SUM(C39:C50)</f>
        <v>-100</v>
      </c>
      <c r="D51" s="225">
        <f t="shared" si="20"/>
        <v>-21</v>
      </c>
      <c r="E51" s="225">
        <f>SUM(E39:E50)</f>
        <v>15</v>
      </c>
      <c r="F51" s="225">
        <f>SUM(F39:F50)</f>
        <v>-41</v>
      </c>
      <c r="G51" s="225">
        <f>SUM(G39:G50)</f>
        <v>-29</v>
      </c>
      <c r="H51" s="225">
        <f t="shared" si="20"/>
        <v>-24</v>
      </c>
      <c r="I51" s="226">
        <f t="shared" si="20"/>
        <v>47</v>
      </c>
      <c r="J51" s="227">
        <f t="shared" si="20"/>
        <v>9</v>
      </c>
      <c r="K51" s="227">
        <f t="shared" si="20"/>
        <v>-18</v>
      </c>
      <c r="L51" s="227">
        <f t="shared" si="20"/>
        <v>-10</v>
      </c>
      <c r="M51" s="227">
        <f t="shared" si="20"/>
        <v>7</v>
      </c>
      <c r="N51" s="228">
        <f t="shared" si="20"/>
        <v>3</v>
      </c>
      <c r="O51" s="228">
        <f t="shared" si="20"/>
        <v>-46</v>
      </c>
      <c r="P51" s="228">
        <f t="shared" si="20"/>
        <v>3</v>
      </c>
      <c r="Q51" s="228">
        <f t="shared" si="20"/>
        <v>21</v>
      </c>
      <c r="R51" s="228">
        <f t="shared" si="20"/>
        <v>39</v>
      </c>
      <c r="S51" s="229">
        <f t="shared" si="20"/>
        <v>39</v>
      </c>
      <c r="T51" s="1">
        <f t="shared" si="19"/>
        <v>0</v>
      </c>
      <c r="U51" s="1">
        <f t="shared" si="19"/>
        <v>0</v>
      </c>
      <c r="V51" s="253">
        <f t="shared" si="18"/>
        <v>-16</v>
      </c>
      <c r="W51" s="254">
        <f t="shared" si="18"/>
        <v>-18</v>
      </c>
      <c r="X51" s="254">
        <f t="shared" si="18"/>
        <v>31</v>
      </c>
      <c r="Y51" s="254">
        <f t="shared" si="18"/>
        <v>-18</v>
      </c>
      <c r="Z51" s="254">
        <f t="shared" si="18"/>
        <v>0</v>
      </c>
      <c r="AA51" s="255">
        <f t="shared" si="18"/>
        <v>13</v>
      </c>
      <c r="AB51" s="256">
        <f t="shared" si="18"/>
        <v>-21</v>
      </c>
    </row>
    <row r="52" spans="1:28">
      <c r="S52" s="2" t="s">
        <v>75</v>
      </c>
    </row>
    <row r="53" spans="1:28">
      <c r="S53" s="298" t="s">
        <v>74</v>
      </c>
    </row>
    <row r="75" spans="13:23">
      <c r="W75" s="401"/>
    </row>
    <row r="76" spans="13:23">
      <c r="W76" s="298"/>
    </row>
    <row r="78" spans="13:23">
      <c r="M78" s="401" t="s">
        <v>75</v>
      </c>
      <c r="W78" s="401" t="s">
        <v>75</v>
      </c>
    </row>
    <row r="79" spans="13:23">
      <c r="M79" s="298" t="s">
        <v>74</v>
      </c>
      <c r="W79" s="298" t="s">
        <v>74</v>
      </c>
    </row>
  </sheetData>
  <mergeCells count="18">
    <mergeCell ref="T37:T38"/>
    <mergeCell ref="A19:A21"/>
    <mergeCell ref="B19:S19"/>
    <mergeCell ref="B20:B21"/>
    <mergeCell ref="C20:C21"/>
    <mergeCell ref="I20:I21"/>
    <mergeCell ref="T20:T21"/>
    <mergeCell ref="A36:A38"/>
    <mergeCell ref="B36:S36"/>
    <mergeCell ref="B37:B38"/>
    <mergeCell ref="C37:C38"/>
    <mergeCell ref="I37:I38"/>
    <mergeCell ref="T3:T4"/>
    <mergeCell ref="A2:A4"/>
    <mergeCell ref="B2:S2"/>
    <mergeCell ref="B3:B4"/>
    <mergeCell ref="C3:C4"/>
    <mergeCell ref="I3:I4"/>
  </mergeCells>
  <phoneticPr fontId="13"/>
  <printOptions gridLinesSet="0"/>
  <pageMargins left="0.59055118110236227" right="0.39370078740157483" top="0.53" bottom="0.41" header="0.33" footer="0.15"/>
  <pageSetup paperSize="9" scale="49" orientation="landscape" horizontalDpi="300" r:id="rId1"/>
  <headerFooter alignWithMargins="0">
    <oddFooter>&amp;C&amp;"ＭＳ Ｐゴシック,標準"&amp;F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9"/>
  <sheetViews>
    <sheetView zoomScale="80" zoomScaleNormal="80" workbookViewId="0"/>
  </sheetViews>
  <sheetFormatPr defaultRowHeight="15"/>
  <cols>
    <col min="1" max="1" width="8.25" style="1" customWidth="1"/>
    <col min="2" max="2" width="9" style="1"/>
    <col min="3" max="3" width="8.875" style="1" customWidth="1"/>
    <col min="4" max="8" width="8.375" style="1" customWidth="1"/>
    <col min="9" max="9" width="8.875" style="1" customWidth="1"/>
    <col min="10" max="19" width="8.375" style="1" customWidth="1"/>
    <col min="20" max="21" width="9" style="1"/>
    <col min="22" max="35" width="8.125" style="1" customWidth="1"/>
    <col min="36" max="16384" width="9" style="1"/>
  </cols>
  <sheetData>
    <row r="1" spans="1:28" s="4" customFormat="1" ht="24.75" customHeight="1" thickBot="1">
      <c r="A1" s="4" t="s">
        <v>13</v>
      </c>
      <c r="E1" s="4" t="s">
        <v>112</v>
      </c>
    </row>
    <row r="2" spans="1:28" s="5" customFormat="1" ht="15" customHeight="1">
      <c r="A2" s="572" t="s">
        <v>56</v>
      </c>
      <c r="B2" s="586" t="s">
        <v>22</v>
      </c>
      <c r="C2" s="587"/>
      <c r="D2" s="587"/>
      <c r="E2" s="587"/>
      <c r="F2" s="587"/>
      <c r="G2" s="587"/>
      <c r="H2" s="587"/>
      <c r="I2" s="587"/>
      <c r="J2" s="587"/>
      <c r="K2" s="587"/>
      <c r="L2" s="587"/>
      <c r="M2" s="587"/>
      <c r="N2" s="587"/>
      <c r="O2" s="587"/>
      <c r="P2" s="587"/>
      <c r="Q2" s="587"/>
      <c r="R2" s="587"/>
      <c r="S2" s="588"/>
      <c r="T2" s="5" t="s">
        <v>72</v>
      </c>
      <c r="V2" s="5" t="s">
        <v>58</v>
      </c>
    </row>
    <row r="3" spans="1:28" s="5" customFormat="1" ht="15.75" customHeight="1" thickBot="1">
      <c r="A3" s="573"/>
      <c r="B3" s="589" t="s">
        <v>23</v>
      </c>
      <c r="C3" s="591" t="s">
        <v>20</v>
      </c>
      <c r="D3" s="435"/>
      <c r="E3" s="435"/>
      <c r="F3" s="435"/>
      <c r="G3" s="435"/>
      <c r="H3" s="435"/>
      <c r="I3" s="591" t="s">
        <v>21</v>
      </c>
      <c r="J3" s="435"/>
      <c r="K3" s="435"/>
      <c r="L3" s="435"/>
      <c r="M3" s="435"/>
      <c r="N3" s="435"/>
      <c r="O3" s="435"/>
      <c r="P3" s="435"/>
      <c r="Q3" s="435"/>
      <c r="R3" s="435"/>
      <c r="S3" s="14"/>
      <c r="T3" s="585" t="s">
        <v>71</v>
      </c>
      <c r="V3" s="5" t="s">
        <v>57</v>
      </c>
    </row>
    <row r="4" spans="1:28" s="5" customFormat="1">
      <c r="A4" s="574"/>
      <c r="B4" s="590"/>
      <c r="C4" s="592"/>
      <c r="D4" s="267" t="s">
        <v>5</v>
      </c>
      <c r="E4" s="50" t="s">
        <v>67</v>
      </c>
      <c r="F4" s="50" t="s">
        <v>68</v>
      </c>
      <c r="G4" s="50" t="s">
        <v>69</v>
      </c>
      <c r="H4" s="16" t="s">
        <v>36</v>
      </c>
      <c r="I4" s="592"/>
      <c r="J4" s="15" t="s">
        <v>15</v>
      </c>
      <c r="K4" s="15" t="s">
        <v>85</v>
      </c>
      <c r="L4" s="15" t="s">
        <v>17</v>
      </c>
      <c r="M4" s="15" t="s">
        <v>18</v>
      </c>
      <c r="N4" s="16" t="s">
        <v>49</v>
      </c>
      <c r="O4" s="16" t="s">
        <v>50</v>
      </c>
      <c r="P4" s="16" t="s">
        <v>51</v>
      </c>
      <c r="Q4" s="16" t="s">
        <v>66</v>
      </c>
      <c r="R4" s="16" t="s">
        <v>48</v>
      </c>
      <c r="S4" s="17" t="s">
        <v>86</v>
      </c>
      <c r="T4" s="585"/>
      <c r="U4" s="273" t="s">
        <v>73</v>
      </c>
      <c r="V4" s="71" t="s">
        <v>43</v>
      </c>
      <c r="W4" s="72" t="s">
        <v>44</v>
      </c>
      <c r="X4" s="177" t="s">
        <v>53</v>
      </c>
      <c r="Y4" s="177" t="s">
        <v>52</v>
      </c>
      <c r="Z4" s="177" t="s">
        <v>54</v>
      </c>
      <c r="AA4" s="75" t="s">
        <v>45</v>
      </c>
      <c r="AB4" s="183" t="s">
        <v>55</v>
      </c>
    </row>
    <row r="5" spans="1:28" s="5" customFormat="1">
      <c r="A5" s="7">
        <v>1</v>
      </c>
      <c r="B5" s="27">
        <f t="shared" ref="B5:B16" si="0">C5+I5</f>
        <v>111</v>
      </c>
      <c r="C5" s="21">
        <v>49</v>
      </c>
      <c r="D5" s="22">
        <v>30</v>
      </c>
      <c r="E5" s="23">
        <v>1</v>
      </c>
      <c r="F5" s="23">
        <v>3</v>
      </c>
      <c r="G5" s="23">
        <v>0</v>
      </c>
      <c r="H5" s="23">
        <f>C5-D5-E5-F5-G5</f>
        <v>15</v>
      </c>
      <c r="I5" s="24">
        <v>62</v>
      </c>
      <c r="J5" s="25">
        <v>15</v>
      </c>
      <c r="K5" s="25">
        <v>4</v>
      </c>
      <c r="L5" s="25">
        <v>0</v>
      </c>
      <c r="M5" s="25">
        <v>3</v>
      </c>
      <c r="N5" s="175">
        <v>2</v>
      </c>
      <c r="O5" s="175">
        <v>3</v>
      </c>
      <c r="P5" s="175">
        <v>0</v>
      </c>
      <c r="Q5" s="175">
        <v>0</v>
      </c>
      <c r="R5" s="175">
        <v>16</v>
      </c>
      <c r="S5" s="26">
        <f>I5-(J5+K5+L5+M5+N5+O5+P5+R5+Q5)</f>
        <v>19</v>
      </c>
      <c r="T5" s="5">
        <v>25</v>
      </c>
      <c r="U5" s="5">
        <v>87</v>
      </c>
      <c r="V5" s="73">
        <v>2</v>
      </c>
      <c r="W5" s="74">
        <v>14</v>
      </c>
      <c r="X5" s="178">
        <v>4</v>
      </c>
      <c r="Y5" s="178">
        <v>6</v>
      </c>
      <c r="Z5" s="178">
        <v>4</v>
      </c>
      <c r="AA5" s="76">
        <f>SUM(X5:Z5)</f>
        <v>14</v>
      </c>
      <c r="AB5" s="80">
        <f>SUM(V5:Z5)</f>
        <v>30</v>
      </c>
    </row>
    <row r="6" spans="1:28" s="5" customFormat="1">
      <c r="A6" s="7">
        <v>2</v>
      </c>
      <c r="B6" s="27">
        <f t="shared" si="0"/>
        <v>211</v>
      </c>
      <c r="C6" s="21">
        <v>69</v>
      </c>
      <c r="D6" s="28">
        <v>41</v>
      </c>
      <c r="E6" s="29">
        <v>1</v>
      </c>
      <c r="F6" s="29">
        <v>2</v>
      </c>
      <c r="G6" s="29">
        <v>3</v>
      </c>
      <c r="H6" s="23">
        <f t="shared" ref="H6:H16" si="1">C6-D6-E6-F6-G6</f>
        <v>22</v>
      </c>
      <c r="I6" s="30">
        <v>142</v>
      </c>
      <c r="J6" s="28">
        <v>16</v>
      </c>
      <c r="K6" s="28">
        <v>8</v>
      </c>
      <c r="L6" s="28">
        <v>1</v>
      </c>
      <c r="M6" s="28">
        <v>4</v>
      </c>
      <c r="N6" s="29">
        <v>4</v>
      </c>
      <c r="O6" s="29">
        <v>2</v>
      </c>
      <c r="P6" s="29">
        <v>0</v>
      </c>
      <c r="Q6" s="29">
        <v>2</v>
      </c>
      <c r="R6" s="29">
        <v>9</v>
      </c>
      <c r="S6" s="31">
        <f t="shared" ref="S6:S16" si="2">I6-(J6+K6+L6+M6+N6+O6+P6+R6+Q6)</f>
        <v>96</v>
      </c>
      <c r="T6" s="5">
        <v>23</v>
      </c>
      <c r="U6" s="5">
        <v>122</v>
      </c>
      <c r="V6" s="67">
        <v>5</v>
      </c>
      <c r="W6" s="68">
        <v>28</v>
      </c>
      <c r="X6" s="179">
        <v>1</v>
      </c>
      <c r="Y6" s="179">
        <v>5</v>
      </c>
      <c r="Z6" s="179">
        <v>2</v>
      </c>
      <c r="AA6" s="77">
        <f t="shared" ref="AA6:AA16" si="3">SUM(X6:Z6)</f>
        <v>8</v>
      </c>
      <c r="AB6" s="81">
        <f t="shared" ref="AB6:AB16" si="4">SUM(V6:Z6)</f>
        <v>41</v>
      </c>
    </row>
    <row r="7" spans="1:28" s="5" customFormat="1">
      <c r="A7" s="7">
        <v>3</v>
      </c>
      <c r="B7" s="27">
        <f t="shared" si="0"/>
        <v>366</v>
      </c>
      <c r="C7" s="21">
        <v>184</v>
      </c>
      <c r="D7" s="28">
        <f t="shared" ref="D7:D14" si="5">AB7</f>
        <v>81</v>
      </c>
      <c r="E7" s="29">
        <v>19</v>
      </c>
      <c r="F7" s="29">
        <v>18</v>
      </c>
      <c r="G7" s="29">
        <v>2</v>
      </c>
      <c r="H7" s="23">
        <f t="shared" si="1"/>
        <v>64</v>
      </c>
      <c r="I7" s="30">
        <v>182</v>
      </c>
      <c r="J7" s="28">
        <v>17</v>
      </c>
      <c r="K7" s="28">
        <v>23</v>
      </c>
      <c r="L7" s="28">
        <v>16</v>
      </c>
      <c r="M7" s="28">
        <v>9</v>
      </c>
      <c r="N7" s="29">
        <v>9</v>
      </c>
      <c r="O7" s="29">
        <v>9</v>
      </c>
      <c r="P7" s="29">
        <v>7</v>
      </c>
      <c r="Q7" s="29">
        <v>11</v>
      </c>
      <c r="R7" s="29">
        <v>31</v>
      </c>
      <c r="S7" s="31">
        <f t="shared" si="2"/>
        <v>50</v>
      </c>
      <c r="T7" s="5">
        <v>40</v>
      </c>
      <c r="U7" s="5">
        <v>331</v>
      </c>
      <c r="V7" s="67">
        <v>17</v>
      </c>
      <c r="W7" s="68">
        <v>37</v>
      </c>
      <c r="X7" s="179">
        <v>8</v>
      </c>
      <c r="Y7" s="179">
        <v>7</v>
      </c>
      <c r="Z7" s="179">
        <v>12</v>
      </c>
      <c r="AA7" s="77">
        <f t="shared" si="3"/>
        <v>27</v>
      </c>
      <c r="AB7" s="81">
        <f t="shared" si="4"/>
        <v>81</v>
      </c>
    </row>
    <row r="8" spans="1:28" s="5" customFormat="1">
      <c r="A8" s="7">
        <v>4</v>
      </c>
      <c r="B8" s="27">
        <f t="shared" si="0"/>
        <v>297</v>
      </c>
      <c r="C8" s="21">
        <v>106</v>
      </c>
      <c r="D8" s="28">
        <v>47</v>
      </c>
      <c r="E8" s="29">
        <v>15</v>
      </c>
      <c r="F8" s="29">
        <v>14</v>
      </c>
      <c r="G8" s="29">
        <v>3</v>
      </c>
      <c r="H8" s="23">
        <f t="shared" si="1"/>
        <v>27</v>
      </c>
      <c r="I8" s="30">
        <v>191</v>
      </c>
      <c r="J8" s="28">
        <v>26</v>
      </c>
      <c r="K8" s="28">
        <v>21</v>
      </c>
      <c r="L8" s="28">
        <v>10</v>
      </c>
      <c r="M8" s="28">
        <v>20</v>
      </c>
      <c r="N8" s="29">
        <v>8</v>
      </c>
      <c r="O8" s="29">
        <v>9</v>
      </c>
      <c r="P8" s="29">
        <v>3</v>
      </c>
      <c r="Q8" s="29">
        <v>16</v>
      </c>
      <c r="R8" s="29">
        <v>21</v>
      </c>
      <c r="S8" s="31">
        <f t="shared" si="2"/>
        <v>57</v>
      </c>
      <c r="T8" s="5">
        <v>43</v>
      </c>
      <c r="U8" s="5">
        <v>258</v>
      </c>
      <c r="V8" s="67">
        <v>4</v>
      </c>
      <c r="W8" s="68">
        <v>25</v>
      </c>
      <c r="X8" s="179">
        <v>6</v>
      </c>
      <c r="Y8" s="179">
        <v>7</v>
      </c>
      <c r="Z8" s="179">
        <v>5</v>
      </c>
      <c r="AA8" s="77">
        <f t="shared" si="3"/>
        <v>18</v>
      </c>
      <c r="AB8" s="81">
        <f t="shared" si="4"/>
        <v>47</v>
      </c>
    </row>
    <row r="9" spans="1:28" s="8" customFormat="1">
      <c r="A9" s="7">
        <v>5</v>
      </c>
      <c r="B9" s="27">
        <f t="shared" si="0"/>
        <v>145</v>
      </c>
      <c r="C9" s="21">
        <v>54</v>
      </c>
      <c r="D9" s="32">
        <v>30</v>
      </c>
      <c r="E9" s="33">
        <v>1</v>
      </c>
      <c r="F9" s="33">
        <v>5</v>
      </c>
      <c r="G9" s="33">
        <v>1</v>
      </c>
      <c r="H9" s="23">
        <f t="shared" si="1"/>
        <v>17</v>
      </c>
      <c r="I9" s="30">
        <v>91</v>
      </c>
      <c r="J9" s="32">
        <v>19</v>
      </c>
      <c r="K9" s="32">
        <v>11</v>
      </c>
      <c r="L9" s="32">
        <v>5</v>
      </c>
      <c r="M9" s="32">
        <v>9</v>
      </c>
      <c r="N9" s="33">
        <v>3</v>
      </c>
      <c r="O9" s="33">
        <v>3</v>
      </c>
      <c r="P9" s="33">
        <v>7</v>
      </c>
      <c r="Q9" s="33">
        <v>6</v>
      </c>
      <c r="R9" s="33">
        <v>9</v>
      </c>
      <c r="S9" s="34">
        <f t="shared" si="2"/>
        <v>19</v>
      </c>
      <c r="T9" s="8">
        <v>15</v>
      </c>
      <c r="U9" s="8">
        <v>131</v>
      </c>
      <c r="V9" s="69">
        <v>6</v>
      </c>
      <c r="W9" s="70">
        <v>17</v>
      </c>
      <c r="X9" s="180">
        <v>1</v>
      </c>
      <c r="Y9" s="180">
        <v>3</v>
      </c>
      <c r="Z9" s="180">
        <v>3</v>
      </c>
      <c r="AA9" s="77">
        <f t="shared" si="3"/>
        <v>7</v>
      </c>
      <c r="AB9" s="81">
        <f t="shared" si="4"/>
        <v>30</v>
      </c>
    </row>
    <row r="10" spans="1:28" s="8" customFormat="1">
      <c r="A10" s="7">
        <v>6</v>
      </c>
      <c r="B10" s="27">
        <f t="shared" si="0"/>
        <v>111</v>
      </c>
      <c r="C10" s="21">
        <v>52</v>
      </c>
      <c r="D10" s="32">
        <f t="shared" si="5"/>
        <v>35</v>
      </c>
      <c r="E10" s="33">
        <v>2</v>
      </c>
      <c r="F10" s="33">
        <v>3</v>
      </c>
      <c r="G10" s="33">
        <v>1</v>
      </c>
      <c r="H10" s="23">
        <f t="shared" si="1"/>
        <v>11</v>
      </c>
      <c r="I10" s="30">
        <v>59</v>
      </c>
      <c r="J10" s="32">
        <v>18</v>
      </c>
      <c r="K10" s="32">
        <v>4</v>
      </c>
      <c r="L10" s="32">
        <v>0</v>
      </c>
      <c r="M10" s="32">
        <v>4</v>
      </c>
      <c r="N10" s="33">
        <v>2</v>
      </c>
      <c r="O10" s="33">
        <v>2</v>
      </c>
      <c r="P10" s="33">
        <v>1</v>
      </c>
      <c r="Q10" s="33">
        <v>0</v>
      </c>
      <c r="R10" s="33">
        <v>13</v>
      </c>
      <c r="S10" s="34">
        <f t="shared" si="2"/>
        <v>15</v>
      </c>
      <c r="T10" s="8">
        <v>12</v>
      </c>
      <c r="U10" s="8">
        <v>101</v>
      </c>
      <c r="V10" s="69">
        <v>6</v>
      </c>
      <c r="W10" s="70">
        <v>18</v>
      </c>
      <c r="X10" s="180">
        <v>0</v>
      </c>
      <c r="Y10" s="180">
        <v>9</v>
      </c>
      <c r="Z10" s="180">
        <v>2</v>
      </c>
      <c r="AA10" s="77">
        <f t="shared" si="3"/>
        <v>11</v>
      </c>
      <c r="AB10" s="81">
        <f t="shared" si="4"/>
        <v>35</v>
      </c>
    </row>
    <row r="11" spans="1:28" s="8" customFormat="1">
      <c r="A11" s="7">
        <v>7</v>
      </c>
      <c r="B11" s="27">
        <f t="shared" si="0"/>
        <v>196</v>
      </c>
      <c r="C11" s="21">
        <v>75</v>
      </c>
      <c r="D11" s="32">
        <v>44</v>
      </c>
      <c r="E11" s="33">
        <v>7</v>
      </c>
      <c r="F11" s="33">
        <v>7</v>
      </c>
      <c r="G11" s="33">
        <v>0</v>
      </c>
      <c r="H11" s="23">
        <f t="shared" si="1"/>
        <v>17</v>
      </c>
      <c r="I11" s="30">
        <v>121</v>
      </c>
      <c r="J11" s="32">
        <v>22</v>
      </c>
      <c r="K11" s="32">
        <v>5</v>
      </c>
      <c r="L11" s="32">
        <v>1</v>
      </c>
      <c r="M11" s="32">
        <v>11</v>
      </c>
      <c r="N11" s="33">
        <v>4</v>
      </c>
      <c r="O11" s="33">
        <v>12</v>
      </c>
      <c r="P11" s="33">
        <v>1</v>
      </c>
      <c r="Q11" s="33">
        <v>3</v>
      </c>
      <c r="R11" s="33">
        <v>43</v>
      </c>
      <c r="S11" s="34">
        <f t="shared" si="2"/>
        <v>19</v>
      </c>
      <c r="T11" s="8">
        <v>50</v>
      </c>
      <c r="U11" s="8">
        <v>148</v>
      </c>
      <c r="V11" s="69">
        <v>4</v>
      </c>
      <c r="W11" s="70">
        <v>25</v>
      </c>
      <c r="X11" s="180">
        <v>3</v>
      </c>
      <c r="Y11" s="180">
        <v>7</v>
      </c>
      <c r="Z11" s="180">
        <v>5</v>
      </c>
      <c r="AA11" s="77">
        <f t="shared" si="3"/>
        <v>15</v>
      </c>
      <c r="AB11" s="81">
        <f t="shared" si="4"/>
        <v>44</v>
      </c>
    </row>
    <row r="12" spans="1:28" s="8" customFormat="1">
      <c r="A12" s="7">
        <v>8</v>
      </c>
      <c r="B12" s="27">
        <f t="shared" si="0"/>
        <v>115</v>
      </c>
      <c r="C12" s="21">
        <v>59</v>
      </c>
      <c r="D12" s="32">
        <v>34</v>
      </c>
      <c r="E12" s="33">
        <v>2</v>
      </c>
      <c r="F12" s="33">
        <v>6</v>
      </c>
      <c r="G12" s="33">
        <v>4</v>
      </c>
      <c r="H12" s="23">
        <f t="shared" si="1"/>
        <v>13</v>
      </c>
      <c r="I12" s="30">
        <v>56</v>
      </c>
      <c r="J12" s="32">
        <v>8</v>
      </c>
      <c r="K12" s="32">
        <v>6</v>
      </c>
      <c r="L12" s="32">
        <v>6</v>
      </c>
      <c r="M12" s="32">
        <v>5</v>
      </c>
      <c r="N12" s="33">
        <v>2</v>
      </c>
      <c r="O12" s="33">
        <v>6</v>
      </c>
      <c r="P12" s="33">
        <v>0</v>
      </c>
      <c r="Q12" s="33">
        <v>0</v>
      </c>
      <c r="R12" s="33">
        <v>16</v>
      </c>
      <c r="S12" s="34">
        <f t="shared" si="2"/>
        <v>7</v>
      </c>
      <c r="T12" s="8">
        <v>16</v>
      </c>
      <c r="U12" s="8">
        <v>99</v>
      </c>
      <c r="V12" s="69">
        <v>4</v>
      </c>
      <c r="W12" s="70">
        <v>23</v>
      </c>
      <c r="X12" s="180">
        <v>2</v>
      </c>
      <c r="Y12" s="180">
        <v>4</v>
      </c>
      <c r="Z12" s="180">
        <v>1</v>
      </c>
      <c r="AA12" s="77">
        <f t="shared" si="3"/>
        <v>7</v>
      </c>
      <c r="AB12" s="81">
        <f t="shared" si="4"/>
        <v>34</v>
      </c>
    </row>
    <row r="13" spans="1:28" s="8" customFormat="1">
      <c r="A13" s="7">
        <v>9</v>
      </c>
      <c r="B13" s="27">
        <f t="shared" si="0"/>
        <v>132</v>
      </c>
      <c r="C13" s="21">
        <v>57</v>
      </c>
      <c r="D13" s="32">
        <v>32</v>
      </c>
      <c r="E13" s="33">
        <v>4</v>
      </c>
      <c r="F13" s="33">
        <v>4</v>
      </c>
      <c r="G13" s="33">
        <v>1</v>
      </c>
      <c r="H13" s="23">
        <f t="shared" si="1"/>
        <v>16</v>
      </c>
      <c r="I13" s="30">
        <v>75</v>
      </c>
      <c r="J13" s="32">
        <v>9</v>
      </c>
      <c r="K13" s="32">
        <v>12</v>
      </c>
      <c r="L13" s="32">
        <v>2</v>
      </c>
      <c r="M13" s="32">
        <v>4</v>
      </c>
      <c r="N13" s="33">
        <v>5</v>
      </c>
      <c r="O13" s="33">
        <v>0</v>
      </c>
      <c r="P13" s="33">
        <v>0</v>
      </c>
      <c r="Q13" s="33">
        <v>2</v>
      </c>
      <c r="R13" s="33">
        <v>12</v>
      </c>
      <c r="S13" s="34">
        <f t="shared" si="2"/>
        <v>29</v>
      </c>
      <c r="T13" s="8">
        <v>21</v>
      </c>
      <c r="U13" s="8">
        <v>112</v>
      </c>
      <c r="V13" s="69">
        <v>13</v>
      </c>
      <c r="W13" s="70">
        <v>13</v>
      </c>
      <c r="X13" s="180">
        <v>0</v>
      </c>
      <c r="Y13" s="180">
        <v>3</v>
      </c>
      <c r="Z13" s="180">
        <v>3</v>
      </c>
      <c r="AA13" s="77">
        <f t="shared" si="3"/>
        <v>6</v>
      </c>
      <c r="AB13" s="81">
        <f t="shared" si="4"/>
        <v>32</v>
      </c>
    </row>
    <row r="14" spans="1:28" s="8" customFormat="1">
      <c r="A14" s="7">
        <v>10</v>
      </c>
      <c r="B14" s="27">
        <f t="shared" si="0"/>
        <v>144</v>
      </c>
      <c r="C14" s="21">
        <v>52</v>
      </c>
      <c r="D14" s="28">
        <f t="shared" si="5"/>
        <v>35</v>
      </c>
      <c r="E14" s="29">
        <v>2</v>
      </c>
      <c r="F14" s="29">
        <v>5</v>
      </c>
      <c r="G14" s="29">
        <v>0</v>
      </c>
      <c r="H14" s="23">
        <f t="shared" si="1"/>
        <v>10</v>
      </c>
      <c r="I14" s="30">
        <v>92</v>
      </c>
      <c r="J14" s="28">
        <v>9</v>
      </c>
      <c r="K14" s="28">
        <v>8</v>
      </c>
      <c r="L14" s="28">
        <v>5</v>
      </c>
      <c r="M14" s="28">
        <v>7</v>
      </c>
      <c r="N14" s="29">
        <v>1</v>
      </c>
      <c r="O14" s="29">
        <v>4</v>
      </c>
      <c r="P14" s="29">
        <v>2</v>
      </c>
      <c r="Q14" s="29">
        <v>3</v>
      </c>
      <c r="R14" s="29">
        <v>26</v>
      </c>
      <c r="S14" s="31">
        <f t="shared" si="2"/>
        <v>27</v>
      </c>
      <c r="T14" s="8">
        <v>28</v>
      </c>
      <c r="U14" s="8">
        <v>116</v>
      </c>
      <c r="V14" s="69">
        <v>2</v>
      </c>
      <c r="W14" s="70">
        <v>22</v>
      </c>
      <c r="X14" s="180">
        <v>2</v>
      </c>
      <c r="Y14" s="180">
        <v>6</v>
      </c>
      <c r="Z14" s="180">
        <v>3</v>
      </c>
      <c r="AA14" s="77">
        <f t="shared" si="3"/>
        <v>11</v>
      </c>
      <c r="AB14" s="81">
        <f t="shared" si="4"/>
        <v>35</v>
      </c>
    </row>
    <row r="15" spans="1:28" s="8" customFormat="1">
      <c r="A15" s="7">
        <v>11</v>
      </c>
      <c r="B15" s="27">
        <f t="shared" si="0"/>
        <v>117</v>
      </c>
      <c r="C15" s="21">
        <v>65</v>
      </c>
      <c r="D15" s="28">
        <v>41</v>
      </c>
      <c r="E15" s="29">
        <v>1</v>
      </c>
      <c r="F15" s="29">
        <v>3</v>
      </c>
      <c r="G15" s="29">
        <v>6</v>
      </c>
      <c r="H15" s="23">
        <f t="shared" si="1"/>
        <v>14</v>
      </c>
      <c r="I15" s="30">
        <v>52</v>
      </c>
      <c r="J15" s="28">
        <v>10</v>
      </c>
      <c r="K15" s="28">
        <v>3</v>
      </c>
      <c r="L15" s="28">
        <v>0</v>
      </c>
      <c r="M15" s="28">
        <v>6</v>
      </c>
      <c r="N15" s="29">
        <v>0</v>
      </c>
      <c r="O15" s="29">
        <v>1</v>
      </c>
      <c r="P15" s="29">
        <v>2</v>
      </c>
      <c r="Q15" s="29">
        <v>5</v>
      </c>
      <c r="R15" s="29">
        <v>13</v>
      </c>
      <c r="S15" s="31">
        <f t="shared" si="2"/>
        <v>12</v>
      </c>
      <c r="T15" s="8">
        <v>23</v>
      </c>
      <c r="U15" s="8">
        <v>95</v>
      </c>
      <c r="V15" s="69">
        <v>4</v>
      </c>
      <c r="W15" s="70">
        <v>27</v>
      </c>
      <c r="X15" s="180">
        <v>1</v>
      </c>
      <c r="Y15" s="180">
        <v>2</v>
      </c>
      <c r="Z15" s="180">
        <v>7</v>
      </c>
      <c r="AA15" s="77">
        <f t="shared" si="3"/>
        <v>10</v>
      </c>
      <c r="AB15" s="81">
        <f t="shared" si="4"/>
        <v>41</v>
      </c>
    </row>
    <row r="16" spans="1:28" s="8" customFormat="1">
      <c r="A16" s="431">
        <v>12</v>
      </c>
      <c r="B16" s="432">
        <f t="shared" si="0"/>
        <v>99</v>
      </c>
      <c r="C16" s="434">
        <v>52</v>
      </c>
      <c r="D16" s="37">
        <v>35</v>
      </c>
      <c r="E16" s="38">
        <v>0</v>
      </c>
      <c r="F16" s="38">
        <v>1</v>
      </c>
      <c r="G16" s="38">
        <v>2</v>
      </c>
      <c r="H16" s="23">
        <f t="shared" si="1"/>
        <v>14</v>
      </c>
      <c r="I16" s="39">
        <v>47</v>
      </c>
      <c r="J16" s="37">
        <v>8</v>
      </c>
      <c r="K16" s="37">
        <v>12</v>
      </c>
      <c r="L16" s="37">
        <v>1</v>
      </c>
      <c r="M16" s="37">
        <v>1</v>
      </c>
      <c r="N16" s="38">
        <v>3</v>
      </c>
      <c r="O16" s="38">
        <v>1</v>
      </c>
      <c r="P16" s="38">
        <v>3</v>
      </c>
      <c r="Q16" s="38">
        <v>2</v>
      </c>
      <c r="R16" s="38">
        <v>7</v>
      </c>
      <c r="S16" s="40">
        <f t="shared" si="2"/>
        <v>9</v>
      </c>
      <c r="T16" s="8">
        <v>19</v>
      </c>
      <c r="U16" s="8">
        <v>82</v>
      </c>
      <c r="V16" s="83">
        <v>7</v>
      </c>
      <c r="W16" s="84">
        <v>24</v>
      </c>
      <c r="X16" s="181">
        <v>1</v>
      </c>
      <c r="Y16" s="181">
        <v>2</v>
      </c>
      <c r="Z16" s="181">
        <v>1</v>
      </c>
      <c r="AA16" s="182">
        <f t="shared" si="3"/>
        <v>4</v>
      </c>
      <c r="AB16" s="86">
        <f t="shared" si="4"/>
        <v>35</v>
      </c>
    </row>
    <row r="17" spans="1:34" s="8" customFormat="1" ht="15.75" thickBot="1">
      <c r="A17" s="389" t="s">
        <v>76</v>
      </c>
      <c r="B17" s="184">
        <f>SUM(B5:B16)</f>
        <v>2044</v>
      </c>
      <c r="C17" s="185">
        <f t="shared" ref="C17:S17" si="6">SUM(C5:C16)</f>
        <v>874</v>
      </c>
      <c r="D17" s="185">
        <f t="shared" si="6"/>
        <v>485</v>
      </c>
      <c r="E17" s="185">
        <f t="shared" si="6"/>
        <v>55</v>
      </c>
      <c r="F17" s="185">
        <f t="shared" si="6"/>
        <v>71</v>
      </c>
      <c r="G17" s="185">
        <f t="shared" si="6"/>
        <v>23</v>
      </c>
      <c r="H17" s="185">
        <f t="shared" si="6"/>
        <v>240</v>
      </c>
      <c r="I17" s="186">
        <f t="shared" si="6"/>
        <v>1170</v>
      </c>
      <c r="J17" s="187">
        <f t="shared" si="6"/>
        <v>177</v>
      </c>
      <c r="K17" s="187">
        <f t="shared" si="6"/>
        <v>117</v>
      </c>
      <c r="L17" s="187">
        <f t="shared" si="6"/>
        <v>47</v>
      </c>
      <c r="M17" s="187">
        <f t="shared" si="6"/>
        <v>83</v>
      </c>
      <c r="N17" s="188">
        <f>SUM(N5:N16)</f>
        <v>43</v>
      </c>
      <c r="O17" s="188">
        <f>SUM(O5:O16)</f>
        <v>52</v>
      </c>
      <c r="P17" s="188">
        <f>SUM(P5:P16)</f>
        <v>26</v>
      </c>
      <c r="Q17" s="188">
        <f>SUM(Q5:Q16)</f>
        <v>50</v>
      </c>
      <c r="R17" s="188">
        <f>SUM(R5:R16)</f>
        <v>216</v>
      </c>
      <c r="S17" s="189">
        <f t="shared" si="6"/>
        <v>359</v>
      </c>
      <c r="T17" s="8">
        <f>SUM(T5:T16)</f>
        <v>315</v>
      </c>
      <c r="U17" s="8">
        <f>SUM(U5:U16)</f>
        <v>1682</v>
      </c>
      <c r="V17" s="87">
        <f>SUM(V5:V16)</f>
        <v>74</v>
      </c>
      <c r="W17" s="88">
        <f t="shared" ref="W17:AB17" si="7">SUM(W5:W16)</f>
        <v>273</v>
      </c>
      <c r="X17" s="88">
        <f t="shared" si="7"/>
        <v>29</v>
      </c>
      <c r="Y17" s="88">
        <f t="shared" si="7"/>
        <v>61</v>
      </c>
      <c r="Z17" s="88">
        <f t="shared" si="7"/>
        <v>48</v>
      </c>
      <c r="AA17" s="89">
        <f t="shared" si="7"/>
        <v>138</v>
      </c>
      <c r="AB17" s="90">
        <f t="shared" si="7"/>
        <v>485</v>
      </c>
    </row>
    <row r="18" spans="1:34" s="5" customFormat="1" ht="9" customHeight="1" thickBot="1">
      <c r="A18" s="9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</row>
    <row r="19" spans="1:34" s="5" customFormat="1" ht="15" customHeight="1">
      <c r="A19" s="572" t="s">
        <v>56</v>
      </c>
      <c r="B19" s="593" t="s">
        <v>87</v>
      </c>
      <c r="C19" s="594"/>
      <c r="D19" s="594"/>
      <c r="E19" s="594"/>
      <c r="F19" s="594"/>
      <c r="G19" s="594"/>
      <c r="H19" s="594"/>
      <c r="I19" s="594"/>
      <c r="J19" s="594"/>
      <c r="K19" s="594"/>
      <c r="L19" s="594"/>
      <c r="M19" s="594"/>
      <c r="N19" s="594"/>
      <c r="O19" s="594"/>
      <c r="P19" s="594"/>
      <c r="Q19" s="594"/>
      <c r="R19" s="594"/>
      <c r="S19" s="595"/>
      <c r="T19" s="5" t="s">
        <v>72</v>
      </c>
    </row>
    <row r="20" spans="1:34" s="5" customFormat="1" ht="15.75" customHeight="1" thickBot="1">
      <c r="A20" s="573"/>
      <c r="B20" s="596" t="s">
        <v>12</v>
      </c>
      <c r="C20" s="598" t="s">
        <v>20</v>
      </c>
      <c r="D20" s="433"/>
      <c r="E20" s="433"/>
      <c r="F20" s="433"/>
      <c r="G20" s="433"/>
      <c r="H20" s="433"/>
      <c r="I20" s="598" t="s">
        <v>88</v>
      </c>
      <c r="J20" s="433"/>
      <c r="K20" s="433"/>
      <c r="L20" s="433"/>
      <c r="M20" s="433"/>
      <c r="N20" s="433"/>
      <c r="O20" s="433"/>
      <c r="P20" s="433"/>
      <c r="Q20" s="433"/>
      <c r="R20" s="433"/>
      <c r="S20" s="48"/>
      <c r="T20" s="585" t="s">
        <v>71</v>
      </c>
      <c r="V20" s="5" t="s">
        <v>89</v>
      </c>
    </row>
    <row r="21" spans="1:34" s="5" customFormat="1">
      <c r="A21" s="574"/>
      <c r="B21" s="597"/>
      <c r="C21" s="599"/>
      <c r="D21" s="267" t="s">
        <v>5</v>
      </c>
      <c r="E21" s="50" t="s">
        <v>67</v>
      </c>
      <c r="F21" s="50" t="s">
        <v>68</v>
      </c>
      <c r="G21" s="50" t="s">
        <v>69</v>
      </c>
      <c r="H21" s="50" t="s">
        <v>19</v>
      </c>
      <c r="I21" s="599"/>
      <c r="J21" s="49" t="s">
        <v>90</v>
      </c>
      <c r="K21" s="49" t="s">
        <v>91</v>
      </c>
      <c r="L21" s="49" t="s">
        <v>92</v>
      </c>
      <c r="M21" s="49" t="s">
        <v>93</v>
      </c>
      <c r="N21" s="16" t="s">
        <v>49</v>
      </c>
      <c r="O21" s="16" t="s">
        <v>50</v>
      </c>
      <c r="P21" s="16" t="s">
        <v>51</v>
      </c>
      <c r="Q21" s="16" t="s">
        <v>66</v>
      </c>
      <c r="R21" s="16" t="s">
        <v>48</v>
      </c>
      <c r="S21" s="51" t="s">
        <v>94</v>
      </c>
      <c r="T21" s="585"/>
      <c r="U21" s="273" t="s">
        <v>73</v>
      </c>
      <c r="V21" s="71" t="s">
        <v>43</v>
      </c>
      <c r="W21" s="72" t="s">
        <v>44</v>
      </c>
      <c r="X21" s="177" t="s">
        <v>53</v>
      </c>
      <c r="Y21" s="177" t="s">
        <v>52</v>
      </c>
      <c r="Z21" s="177" t="s">
        <v>54</v>
      </c>
      <c r="AA21" s="75" t="s">
        <v>45</v>
      </c>
      <c r="AB21" s="183" t="s">
        <v>55</v>
      </c>
    </row>
    <row r="22" spans="1:34" s="5" customFormat="1">
      <c r="A22" s="7">
        <v>1</v>
      </c>
      <c r="B22" s="27">
        <f>C22+I22</f>
        <v>133</v>
      </c>
      <c r="C22" s="55">
        <v>56</v>
      </c>
      <c r="D22" s="56">
        <v>23</v>
      </c>
      <c r="E22" s="57">
        <v>2</v>
      </c>
      <c r="F22" s="57">
        <v>5</v>
      </c>
      <c r="G22" s="57">
        <v>2</v>
      </c>
      <c r="H22" s="57">
        <f t="shared" ref="H22:H33" si="8">C22-D22-E22-F22-G22</f>
        <v>24</v>
      </c>
      <c r="I22" s="24">
        <v>77</v>
      </c>
      <c r="J22" s="25">
        <v>8</v>
      </c>
      <c r="K22" s="25">
        <v>9</v>
      </c>
      <c r="L22" s="25">
        <v>4</v>
      </c>
      <c r="M22" s="25">
        <v>5</v>
      </c>
      <c r="N22" s="175">
        <v>9</v>
      </c>
      <c r="O22" s="175">
        <v>3</v>
      </c>
      <c r="P22" s="175">
        <v>1</v>
      </c>
      <c r="Q22" s="175">
        <v>2</v>
      </c>
      <c r="R22" s="175">
        <v>22</v>
      </c>
      <c r="S22" s="26">
        <f>I22-(J22+K22+L22+M22+N22+O22+P22+Q22+R22)</f>
        <v>14</v>
      </c>
      <c r="T22" s="5">
        <v>13</v>
      </c>
      <c r="U22" s="5">
        <v>122</v>
      </c>
      <c r="V22" s="73">
        <v>1</v>
      </c>
      <c r="W22" s="74">
        <v>13</v>
      </c>
      <c r="X22" s="178">
        <v>2</v>
      </c>
      <c r="Y22" s="178">
        <v>6</v>
      </c>
      <c r="Z22" s="178">
        <v>1</v>
      </c>
      <c r="AA22" s="76">
        <f>SUM(X22:Z22)</f>
        <v>9</v>
      </c>
      <c r="AB22" s="80">
        <f>SUM(V22:Z22)</f>
        <v>23</v>
      </c>
    </row>
    <row r="23" spans="1:34" s="5" customFormat="1">
      <c r="A23" s="7">
        <v>2</v>
      </c>
      <c r="B23" s="27">
        <f>C23+I23</f>
        <v>147</v>
      </c>
      <c r="C23" s="55">
        <v>76</v>
      </c>
      <c r="D23" s="58">
        <v>38</v>
      </c>
      <c r="E23" s="59">
        <v>6</v>
      </c>
      <c r="F23" s="59">
        <v>4</v>
      </c>
      <c r="G23" s="59">
        <v>9</v>
      </c>
      <c r="H23" s="59">
        <f t="shared" si="8"/>
        <v>19</v>
      </c>
      <c r="I23" s="30">
        <v>71</v>
      </c>
      <c r="J23" s="28">
        <v>20</v>
      </c>
      <c r="K23" s="28">
        <v>10</v>
      </c>
      <c r="L23" s="28">
        <v>3</v>
      </c>
      <c r="M23" s="28">
        <v>4</v>
      </c>
      <c r="N23" s="29">
        <v>1</v>
      </c>
      <c r="O23" s="29">
        <v>4</v>
      </c>
      <c r="P23" s="29">
        <v>2</v>
      </c>
      <c r="Q23" s="29">
        <v>4</v>
      </c>
      <c r="R23" s="29">
        <v>3</v>
      </c>
      <c r="S23" s="31">
        <f t="shared" ref="S23:S33" si="9">I23-(J23+K23+L23+M23+N23+O23+P23+Q23+R23)</f>
        <v>20</v>
      </c>
      <c r="T23" s="5">
        <v>13</v>
      </c>
      <c r="U23" s="5">
        <v>138</v>
      </c>
      <c r="V23" s="67">
        <v>3</v>
      </c>
      <c r="W23" s="68">
        <v>24</v>
      </c>
      <c r="X23" s="179">
        <v>3</v>
      </c>
      <c r="Y23" s="179">
        <v>4</v>
      </c>
      <c r="Z23" s="179">
        <v>4</v>
      </c>
      <c r="AA23" s="77">
        <f t="shared" ref="AA23:AA33" si="10">SUM(X23:Z23)</f>
        <v>11</v>
      </c>
      <c r="AB23" s="81">
        <f t="shared" ref="AB23:AB33" si="11">SUM(V23:Z23)</f>
        <v>38</v>
      </c>
    </row>
    <row r="24" spans="1:34" s="5" customFormat="1">
      <c r="A24" s="7">
        <v>3</v>
      </c>
      <c r="B24" s="27">
        <f>C24+I24</f>
        <v>529</v>
      </c>
      <c r="C24" s="55">
        <v>247</v>
      </c>
      <c r="D24" s="58">
        <v>58</v>
      </c>
      <c r="E24" s="59">
        <v>32</v>
      </c>
      <c r="F24" s="59">
        <v>43</v>
      </c>
      <c r="G24" s="59">
        <v>11</v>
      </c>
      <c r="H24" s="59">
        <f t="shared" si="8"/>
        <v>103</v>
      </c>
      <c r="I24" s="30">
        <v>282</v>
      </c>
      <c r="J24" s="28">
        <v>79</v>
      </c>
      <c r="K24" s="28">
        <v>48</v>
      </c>
      <c r="L24" s="28">
        <v>19</v>
      </c>
      <c r="M24" s="28">
        <v>11</v>
      </c>
      <c r="N24" s="29">
        <v>14</v>
      </c>
      <c r="O24" s="29">
        <v>18</v>
      </c>
      <c r="P24" s="29">
        <v>18</v>
      </c>
      <c r="Q24" s="29">
        <v>8</v>
      </c>
      <c r="R24" s="29">
        <v>14</v>
      </c>
      <c r="S24" s="31">
        <f t="shared" si="9"/>
        <v>53</v>
      </c>
      <c r="T24" s="5">
        <v>28</v>
      </c>
      <c r="U24" s="5">
        <v>512</v>
      </c>
      <c r="V24" s="67">
        <v>5</v>
      </c>
      <c r="W24" s="68">
        <v>34</v>
      </c>
      <c r="X24" s="179">
        <v>9</v>
      </c>
      <c r="Y24" s="179">
        <v>3</v>
      </c>
      <c r="Z24" s="179">
        <v>7</v>
      </c>
      <c r="AA24" s="77">
        <f t="shared" si="10"/>
        <v>19</v>
      </c>
      <c r="AB24" s="81">
        <f t="shared" si="11"/>
        <v>58</v>
      </c>
    </row>
    <row r="25" spans="1:34" s="5" customFormat="1">
      <c r="A25" s="7">
        <v>4</v>
      </c>
      <c r="B25" s="27">
        <f>C25+I25</f>
        <v>186</v>
      </c>
      <c r="C25" s="55">
        <v>78</v>
      </c>
      <c r="D25" s="58">
        <v>33</v>
      </c>
      <c r="E25" s="59">
        <v>11</v>
      </c>
      <c r="F25" s="59">
        <v>17</v>
      </c>
      <c r="G25" s="59">
        <v>5</v>
      </c>
      <c r="H25" s="59">
        <f t="shared" si="8"/>
        <v>12</v>
      </c>
      <c r="I25" s="30">
        <v>108</v>
      </c>
      <c r="J25" s="28">
        <v>31</v>
      </c>
      <c r="K25" s="28">
        <v>14</v>
      </c>
      <c r="L25" s="28">
        <v>5</v>
      </c>
      <c r="M25" s="28">
        <v>8</v>
      </c>
      <c r="N25" s="29">
        <v>6</v>
      </c>
      <c r="O25" s="29">
        <v>9</v>
      </c>
      <c r="P25" s="29">
        <v>2</v>
      </c>
      <c r="Q25" s="29">
        <v>4</v>
      </c>
      <c r="R25" s="29">
        <v>10</v>
      </c>
      <c r="S25" s="31">
        <f t="shared" si="9"/>
        <v>19</v>
      </c>
      <c r="T25" s="5">
        <v>17</v>
      </c>
      <c r="U25" s="5">
        <v>174</v>
      </c>
      <c r="V25" s="67">
        <v>4</v>
      </c>
      <c r="W25" s="68">
        <v>20</v>
      </c>
      <c r="X25" s="179">
        <v>3</v>
      </c>
      <c r="Y25" s="179">
        <v>5</v>
      </c>
      <c r="Z25" s="179">
        <v>1</v>
      </c>
      <c r="AA25" s="77">
        <f t="shared" si="10"/>
        <v>9</v>
      </c>
      <c r="AB25" s="81">
        <f t="shared" si="11"/>
        <v>33</v>
      </c>
      <c r="AC25" s="8"/>
      <c r="AD25" s="8"/>
      <c r="AE25" s="8"/>
      <c r="AF25" s="8"/>
      <c r="AG25" s="8"/>
      <c r="AH25" s="8"/>
    </row>
    <row r="26" spans="1:34" s="8" customFormat="1">
      <c r="A26" s="7">
        <v>5</v>
      </c>
      <c r="B26" s="27">
        <f>C26+I26</f>
        <v>163</v>
      </c>
      <c r="C26" s="55">
        <v>89</v>
      </c>
      <c r="D26" s="58">
        <v>55</v>
      </c>
      <c r="E26" s="59">
        <v>3</v>
      </c>
      <c r="F26" s="59">
        <v>6</v>
      </c>
      <c r="G26" s="59">
        <v>5</v>
      </c>
      <c r="H26" s="59">
        <f t="shared" si="8"/>
        <v>20</v>
      </c>
      <c r="I26" s="30">
        <v>74</v>
      </c>
      <c r="J26" s="32">
        <v>17</v>
      </c>
      <c r="K26" s="32">
        <v>9</v>
      </c>
      <c r="L26" s="32">
        <v>2</v>
      </c>
      <c r="M26" s="32">
        <v>3</v>
      </c>
      <c r="N26" s="33">
        <v>3</v>
      </c>
      <c r="O26" s="33">
        <v>3</v>
      </c>
      <c r="P26" s="33">
        <v>0</v>
      </c>
      <c r="Q26" s="33">
        <v>10</v>
      </c>
      <c r="R26" s="33">
        <v>9</v>
      </c>
      <c r="S26" s="34">
        <f t="shared" si="9"/>
        <v>18</v>
      </c>
      <c r="T26" s="8">
        <v>21</v>
      </c>
      <c r="U26" s="8">
        <v>145</v>
      </c>
      <c r="V26" s="69">
        <v>5</v>
      </c>
      <c r="W26" s="70">
        <v>28</v>
      </c>
      <c r="X26" s="180">
        <v>5</v>
      </c>
      <c r="Y26" s="180">
        <v>10</v>
      </c>
      <c r="Z26" s="180">
        <v>7</v>
      </c>
      <c r="AA26" s="78">
        <f t="shared" si="10"/>
        <v>22</v>
      </c>
      <c r="AB26" s="81">
        <f t="shared" si="11"/>
        <v>55</v>
      </c>
    </row>
    <row r="27" spans="1:34" s="8" customFormat="1">
      <c r="A27" s="7">
        <v>6</v>
      </c>
      <c r="B27" s="27">
        <f t="shared" ref="B27:B32" si="12">C27+I27</f>
        <v>103</v>
      </c>
      <c r="C27" s="55">
        <v>41</v>
      </c>
      <c r="D27" s="58">
        <v>23</v>
      </c>
      <c r="E27" s="59">
        <v>5</v>
      </c>
      <c r="F27" s="59">
        <v>5</v>
      </c>
      <c r="G27" s="59">
        <v>3</v>
      </c>
      <c r="H27" s="59">
        <f t="shared" si="8"/>
        <v>5</v>
      </c>
      <c r="I27" s="30">
        <v>62</v>
      </c>
      <c r="J27" s="32">
        <v>7</v>
      </c>
      <c r="K27" s="32">
        <v>10</v>
      </c>
      <c r="L27" s="32">
        <v>10</v>
      </c>
      <c r="M27" s="32">
        <v>0</v>
      </c>
      <c r="N27" s="33">
        <v>3</v>
      </c>
      <c r="O27" s="33">
        <v>5</v>
      </c>
      <c r="P27" s="33">
        <v>1</v>
      </c>
      <c r="Q27" s="33">
        <v>3</v>
      </c>
      <c r="R27" s="33">
        <v>10</v>
      </c>
      <c r="S27" s="34">
        <f t="shared" si="9"/>
        <v>13</v>
      </c>
      <c r="T27" s="8">
        <v>18</v>
      </c>
      <c r="U27" s="8">
        <v>89</v>
      </c>
      <c r="V27" s="69">
        <v>7</v>
      </c>
      <c r="W27" s="70">
        <v>13</v>
      </c>
      <c r="X27" s="180">
        <v>1</v>
      </c>
      <c r="Y27" s="180">
        <v>2</v>
      </c>
      <c r="Z27" s="180">
        <v>0</v>
      </c>
      <c r="AA27" s="78">
        <f t="shared" si="10"/>
        <v>3</v>
      </c>
      <c r="AB27" s="81">
        <f t="shared" si="11"/>
        <v>23</v>
      </c>
    </row>
    <row r="28" spans="1:34" s="8" customFormat="1">
      <c r="A28" s="7">
        <v>7</v>
      </c>
      <c r="B28" s="27">
        <f t="shared" si="12"/>
        <v>135</v>
      </c>
      <c r="C28" s="55">
        <v>77</v>
      </c>
      <c r="D28" s="58">
        <v>29</v>
      </c>
      <c r="E28" s="59">
        <v>4</v>
      </c>
      <c r="F28" s="59">
        <v>12</v>
      </c>
      <c r="G28" s="59">
        <v>9</v>
      </c>
      <c r="H28" s="59">
        <f t="shared" si="8"/>
        <v>23</v>
      </c>
      <c r="I28" s="30">
        <v>58</v>
      </c>
      <c r="J28" s="32">
        <v>11</v>
      </c>
      <c r="K28" s="32">
        <v>5</v>
      </c>
      <c r="L28" s="32">
        <v>1</v>
      </c>
      <c r="M28" s="32">
        <v>6</v>
      </c>
      <c r="N28" s="33">
        <v>6</v>
      </c>
      <c r="O28" s="33">
        <v>2</v>
      </c>
      <c r="P28" s="33">
        <v>3</v>
      </c>
      <c r="Q28" s="33">
        <v>0</v>
      </c>
      <c r="R28" s="33">
        <v>13</v>
      </c>
      <c r="S28" s="34">
        <f t="shared" si="9"/>
        <v>11</v>
      </c>
      <c r="T28" s="8">
        <v>16</v>
      </c>
      <c r="U28" s="8">
        <v>125</v>
      </c>
      <c r="V28" s="69">
        <v>6</v>
      </c>
      <c r="W28" s="70">
        <v>10</v>
      </c>
      <c r="X28" s="180">
        <v>3</v>
      </c>
      <c r="Y28" s="180">
        <v>1</v>
      </c>
      <c r="Z28" s="180">
        <v>9</v>
      </c>
      <c r="AA28" s="78">
        <f t="shared" si="10"/>
        <v>13</v>
      </c>
      <c r="AB28" s="81">
        <f t="shared" si="11"/>
        <v>29</v>
      </c>
    </row>
    <row r="29" spans="1:34" s="8" customFormat="1">
      <c r="A29" s="7">
        <v>8</v>
      </c>
      <c r="B29" s="27">
        <f t="shared" si="12"/>
        <v>156</v>
      </c>
      <c r="C29" s="55">
        <v>78</v>
      </c>
      <c r="D29" s="58">
        <v>35</v>
      </c>
      <c r="E29" s="59">
        <v>7</v>
      </c>
      <c r="F29" s="59">
        <v>11</v>
      </c>
      <c r="G29" s="59">
        <v>5</v>
      </c>
      <c r="H29" s="59">
        <f t="shared" si="8"/>
        <v>20</v>
      </c>
      <c r="I29" s="30">
        <v>78</v>
      </c>
      <c r="J29" s="32">
        <v>17</v>
      </c>
      <c r="K29" s="32">
        <v>9</v>
      </c>
      <c r="L29" s="32">
        <v>4</v>
      </c>
      <c r="M29" s="32">
        <v>5</v>
      </c>
      <c r="N29" s="33">
        <v>1</v>
      </c>
      <c r="O29" s="33">
        <v>2</v>
      </c>
      <c r="P29" s="33">
        <v>6</v>
      </c>
      <c r="Q29" s="33">
        <v>1</v>
      </c>
      <c r="R29" s="33">
        <v>25</v>
      </c>
      <c r="S29" s="34">
        <f t="shared" si="9"/>
        <v>8</v>
      </c>
      <c r="T29" s="8">
        <v>13</v>
      </c>
      <c r="U29" s="8">
        <v>146</v>
      </c>
      <c r="V29" s="69">
        <v>6</v>
      </c>
      <c r="W29" s="70">
        <v>22</v>
      </c>
      <c r="X29" s="180">
        <v>3</v>
      </c>
      <c r="Y29" s="180">
        <v>2</v>
      </c>
      <c r="Z29" s="180">
        <v>2</v>
      </c>
      <c r="AA29" s="78">
        <f t="shared" si="10"/>
        <v>7</v>
      </c>
      <c r="AB29" s="81">
        <f t="shared" si="11"/>
        <v>35</v>
      </c>
    </row>
    <row r="30" spans="1:34" s="8" customFormat="1">
      <c r="A30" s="7">
        <v>9</v>
      </c>
      <c r="B30" s="27">
        <f t="shared" si="12"/>
        <v>156</v>
      </c>
      <c r="C30" s="55">
        <v>74</v>
      </c>
      <c r="D30" s="58">
        <v>35</v>
      </c>
      <c r="E30" s="59">
        <v>7</v>
      </c>
      <c r="F30" s="59">
        <v>4</v>
      </c>
      <c r="G30" s="59">
        <v>5</v>
      </c>
      <c r="H30" s="59">
        <f t="shared" si="8"/>
        <v>23</v>
      </c>
      <c r="I30" s="30">
        <v>82</v>
      </c>
      <c r="J30" s="32">
        <v>7</v>
      </c>
      <c r="K30" s="32">
        <v>10</v>
      </c>
      <c r="L30" s="32">
        <v>5</v>
      </c>
      <c r="M30" s="32">
        <v>7</v>
      </c>
      <c r="N30" s="33">
        <v>10</v>
      </c>
      <c r="O30" s="33">
        <v>1</v>
      </c>
      <c r="P30" s="33">
        <v>3</v>
      </c>
      <c r="Q30" s="33">
        <v>1</v>
      </c>
      <c r="R30" s="33">
        <v>19</v>
      </c>
      <c r="S30" s="34">
        <f t="shared" si="9"/>
        <v>19</v>
      </c>
      <c r="T30" s="8">
        <v>28</v>
      </c>
      <c r="U30" s="8">
        <v>129</v>
      </c>
      <c r="V30" s="69">
        <v>7</v>
      </c>
      <c r="W30" s="70">
        <v>19</v>
      </c>
      <c r="X30" s="180">
        <v>2</v>
      </c>
      <c r="Y30" s="180">
        <v>5</v>
      </c>
      <c r="Z30" s="180">
        <v>2</v>
      </c>
      <c r="AA30" s="78">
        <f t="shared" si="10"/>
        <v>9</v>
      </c>
      <c r="AB30" s="81">
        <f t="shared" si="11"/>
        <v>35</v>
      </c>
    </row>
    <row r="31" spans="1:34" s="8" customFormat="1">
      <c r="A31" s="7">
        <v>10</v>
      </c>
      <c r="B31" s="27">
        <f t="shared" si="12"/>
        <v>154</v>
      </c>
      <c r="C31" s="55">
        <v>85</v>
      </c>
      <c r="D31" s="58">
        <v>50</v>
      </c>
      <c r="E31" s="59">
        <v>7</v>
      </c>
      <c r="F31" s="59">
        <v>7</v>
      </c>
      <c r="G31" s="59">
        <v>2</v>
      </c>
      <c r="H31" s="59">
        <f t="shared" si="8"/>
        <v>19</v>
      </c>
      <c r="I31" s="30">
        <v>69</v>
      </c>
      <c r="J31" s="28">
        <v>10</v>
      </c>
      <c r="K31" s="28">
        <v>7</v>
      </c>
      <c r="L31" s="28">
        <v>6</v>
      </c>
      <c r="M31" s="28">
        <v>2</v>
      </c>
      <c r="N31" s="29">
        <v>2</v>
      </c>
      <c r="O31" s="29">
        <v>2</v>
      </c>
      <c r="P31" s="29">
        <v>2</v>
      </c>
      <c r="Q31" s="29">
        <v>3</v>
      </c>
      <c r="R31" s="29">
        <v>11</v>
      </c>
      <c r="S31" s="31">
        <f t="shared" si="9"/>
        <v>24</v>
      </c>
      <c r="T31" s="8">
        <v>18</v>
      </c>
      <c r="U31" s="8">
        <v>137</v>
      </c>
      <c r="V31" s="69">
        <v>5</v>
      </c>
      <c r="W31" s="70">
        <v>25</v>
      </c>
      <c r="X31" s="180">
        <v>3</v>
      </c>
      <c r="Y31" s="180">
        <v>14</v>
      </c>
      <c r="Z31" s="180">
        <v>3</v>
      </c>
      <c r="AA31" s="78">
        <f t="shared" si="10"/>
        <v>20</v>
      </c>
      <c r="AB31" s="81">
        <f t="shared" si="11"/>
        <v>50</v>
      </c>
    </row>
    <row r="32" spans="1:34" s="8" customFormat="1">
      <c r="A32" s="7">
        <v>11</v>
      </c>
      <c r="B32" s="27">
        <f t="shared" si="12"/>
        <v>138</v>
      </c>
      <c r="C32" s="55">
        <v>60</v>
      </c>
      <c r="D32" s="58">
        <v>45</v>
      </c>
      <c r="E32" s="59">
        <v>4</v>
      </c>
      <c r="F32" s="59">
        <v>3</v>
      </c>
      <c r="G32" s="59">
        <v>1</v>
      </c>
      <c r="H32" s="266">
        <f t="shared" si="8"/>
        <v>7</v>
      </c>
      <c r="I32" s="30">
        <v>78</v>
      </c>
      <c r="J32" s="52">
        <v>10</v>
      </c>
      <c r="K32" s="52">
        <v>11</v>
      </c>
      <c r="L32" s="52">
        <v>7</v>
      </c>
      <c r="M32" s="52">
        <v>6</v>
      </c>
      <c r="N32" s="176">
        <v>6</v>
      </c>
      <c r="O32" s="176">
        <v>4</v>
      </c>
      <c r="P32" s="176">
        <v>1</v>
      </c>
      <c r="Q32" s="176">
        <v>3</v>
      </c>
      <c r="R32" s="176">
        <v>15</v>
      </c>
      <c r="S32" s="53">
        <f t="shared" si="9"/>
        <v>15</v>
      </c>
      <c r="T32" s="8">
        <v>21</v>
      </c>
      <c r="U32" s="8">
        <v>117</v>
      </c>
      <c r="V32" s="69">
        <v>8</v>
      </c>
      <c r="W32" s="70">
        <v>29</v>
      </c>
      <c r="X32" s="180">
        <v>0</v>
      </c>
      <c r="Y32" s="180">
        <v>3</v>
      </c>
      <c r="Z32" s="180">
        <v>5</v>
      </c>
      <c r="AA32" s="78">
        <f t="shared" si="10"/>
        <v>8</v>
      </c>
      <c r="AB32" s="81">
        <f t="shared" si="11"/>
        <v>45</v>
      </c>
    </row>
    <row r="33" spans="1:34" s="8" customFormat="1">
      <c r="A33" s="431">
        <v>12</v>
      </c>
      <c r="B33" s="432">
        <f>C33+I33</f>
        <v>115</v>
      </c>
      <c r="C33" s="60">
        <v>54</v>
      </c>
      <c r="D33" s="61">
        <v>35</v>
      </c>
      <c r="E33" s="62">
        <v>2</v>
      </c>
      <c r="F33" s="62">
        <v>6</v>
      </c>
      <c r="G33" s="62">
        <v>5</v>
      </c>
      <c r="H33" s="62">
        <f t="shared" si="8"/>
        <v>6</v>
      </c>
      <c r="I33" s="39">
        <v>61</v>
      </c>
      <c r="J33" s="37">
        <v>9</v>
      </c>
      <c r="K33" s="37">
        <v>6</v>
      </c>
      <c r="L33" s="37">
        <v>1</v>
      </c>
      <c r="M33" s="37">
        <v>0</v>
      </c>
      <c r="N33" s="38">
        <v>2</v>
      </c>
      <c r="O33" s="38">
        <v>3</v>
      </c>
      <c r="P33" s="38">
        <v>4</v>
      </c>
      <c r="Q33" s="38">
        <v>1</v>
      </c>
      <c r="R33" s="38">
        <v>23</v>
      </c>
      <c r="S33" s="40">
        <f t="shared" si="9"/>
        <v>12</v>
      </c>
      <c r="T33" s="8">
        <v>27</v>
      </c>
      <c r="U33" s="8">
        <v>102</v>
      </c>
      <c r="V33" s="83">
        <v>5</v>
      </c>
      <c r="W33" s="84">
        <v>17</v>
      </c>
      <c r="X33" s="181">
        <v>1</v>
      </c>
      <c r="Y33" s="181">
        <v>1</v>
      </c>
      <c r="Z33" s="181">
        <v>11</v>
      </c>
      <c r="AA33" s="85">
        <f t="shared" si="10"/>
        <v>13</v>
      </c>
      <c r="AB33" s="86">
        <f t="shared" si="11"/>
        <v>35</v>
      </c>
    </row>
    <row r="34" spans="1:34" s="8" customFormat="1" ht="15.75" thickBot="1">
      <c r="A34" s="389" t="s">
        <v>76</v>
      </c>
      <c r="B34" s="190">
        <f>C34+I34</f>
        <v>2115</v>
      </c>
      <c r="C34" s="191">
        <f t="shared" ref="C34:S34" si="13">SUM(C22:C33)</f>
        <v>1015</v>
      </c>
      <c r="D34" s="191">
        <f t="shared" si="13"/>
        <v>459</v>
      </c>
      <c r="E34" s="191">
        <f t="shared" si="13"/>
        <v>90</v>
      </c>
      <c r="F34" s="191">
        <f t="shared" si="13"/>
        <v>123</v>
      </c>
      <c r="G34" s="191">
        <f t="shared" si="13"/>
        <v>62</v>
      </c>
      <c r="H34" s="191">
        <f t="shared" si="13"/>
        <v>281</v>
      </c>
      <c r="I34" s="186">
        <f t="shared" si="13"/>
        <v>1100</v>
      </c>
      <c r="J34" s="192">
        <f t="shared" si="13"/>
        <v>226</v>
      </c>
      <c r="K34" s="192">
        <f t="shared" si="13"/>
        <v>148</v>
      </c>
      <c r="L34" s="192">
        <f t="shared" si="13"/>
        <v>67</v>
      </c>
      <c r="M34" s="192">
        <f t="shared" si="13"/>
        <v>57</v>
      </c>
      <c r="N34" s="193">
        <f>SUM(N22:N33)</f>
        <v>63</v>
      </c>
      <c r="O34" s="193">
        <f>SUM(O22:O33)</f>
        <v>56</v>
      </c>
      <c r="P34" s="193">
        <f>SUM(P22:P33)</f>
        <v>43</v>
      </c>
      <c r="Q34" s="193">
        <f>SUM(Q22:Q33)</f>
        <v>40</v>
      </c>
      <c r="R34" s="193">
        <f>SUM(R22:R33)</f>
        <v>174</v>
      </c>
      <c r="S34" s="194">
        <f t="shared" si="13"/>
        <v>226</v>
      </c>
      <c r="T34" s="8">
        <f>SUM(T22:T33)</f>
        <v>233</v>
      </c>
      <c r="U34" s="8">
        <f>SUM(U22:U33)</f>
        <v>1936</v>
      </c>
      <c r="V34" s="87">
        <f t="shared" ref="V34:AB34" si="14">SUM(V22:V33)</f>
        <v>62</v>
      </c>
      <c r="W34" s="88">
        <f t="shared" si="14"/>
        <v>254</v>
      </c>
      <c r="X34" s="88">
        <f t="shared" si="14"/>
        <v>35</v>
      </c>
      <c r="Y34" s="88">
        <f t="shared" si="14"/>
        <v>56</v>
      </c>
      <c r="Z34" s="88">
        <f t="shared" si="14"/>
        <v>52</v>
      </c>
      <c r="AA34" s="89">
        <f t="shared" si="14"/>
        <v>143</v>
      </c>
      <c r="AB34" s="91">
        <f t="shared" si="14"/>
        <v>459</v>
      </c>
      <c r="AC34" s="12"/>
      <c r="AD34" s="12"/>
      <c r="AE34" s="12"/>
      <c r="AF34" s="12"/>
      <c r="AG34" s="12"/>
      <c r="AH34" s="12"/>
    </row>
    <row r="35" spans="1:34" s="12" customFormat="1" ht="15.75" thickBo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1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s="3" customFormat="1" ht="15" customHeight="1">
      <c r="A36" s="572" t="s">
        <v>56</v>
      </c>
      <c r="B36" s="593" t="s">
        <v>59</v>
      </c>
      <c r="C36" s="594"/>
      <c r="D36" s="594"/>
      <c r="E36" s="594"/>
      <c r="F36" s="594"/>
      <c r="G36" s="594"/>
      <c r="H36" s="594"/>
      <c r="I36" s="594"/>
      <c r="J36" s="594"/>
      <c r="K36" s="594"/>
      <c r="L36" s="594"/>
      <c r="M36" s="594"/>
      <c r="N36" s="594"/>
      <c r="O36" s="594"/>
      <c r="P36" s="594"/>
      <c r="Q36" s="594"/>
      <c r="R36" s="594"/>
      <c r="S36" s="595"/>
      <c r="T36" s="5" t="s">
        <v>72</v>
      </c>
      <c r="U36" s="5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ht="15.75" customHeight="1" thickBot="1">
      <c r="A37" s="573"/>
      <c r="B37" s="596" t="s">
        <v>12</v>
      </c>
      <c r="C37" s="598" t="s">
        <v>95</v>
      </c>
      <c r="D37" s="433"/>
      <c r="E37" s="433"/>
      <c r="F37" s="433"/>
      <c r="G37" s="433"/>
      <c r="H37" s="433"/>
      <c r="I37" s="598" t="s">
        <v>88</v>
      </c>
      <c r="J37" s="433"/>
      <c r="K37" s="433"/>
      <c r="L37" s="433"/>
      <c r="M37" s="433"/>
      <c r="N37" s="433"/>
      <c r="O37" s="433"/>
      <c r="P37" s="433"/>
      <c r="Q37" s="433"/>
      <c r="R37" s="433"/>
      <c r="S37" s="48"/>
      <c r="T37" s="585" t="s">
        <v>71</v>
      </c>
      <c r="U37" s="5"/>
      <c r="V37" s="1" t="s">
        <v>70</v>
      </c>
    </row>
    <row r="38" spans="1:34">
      <c r="A38" s="574"/>
      <c r="B38" s="597"/>
      <c r="C38" s="599"/>
      <c r="D38" s="267" t="s">
        <v>5</v>
      </c>
      <c r="E38" s="50" t="s">
        <v>67</v>
      </c>
      <c r="F38" s="50" t="s">
        <v>68</v>
      </c>
      <c r="G38" s="50" t="s">
        <v>69</v>
      </c>
      <c r="H38" s="230" t="s">
        <v>60</v>
      </c>
      <c r="I38" s="599"/>
      <c r="J38" s="49" t="s">
        <v>90</v>
      </c>
      <c r="K38" s="49" t="s">
        <v>91</v>
      </c>
      <c r="L38" s="49" t="s">
        <v>92</v>
      </c>
      <c r="M38" s="49" t="s">
        <v>93</v>
      </c>
      <c r="N38" s="16" t="s">
        <v>49</v>
      </c>
      <c r="O38" s="16" t="s">
        <v>50</v>
      </c>
      <c r="P38" s="16" t="s">
        <v>51</v>
      </c>
      <c r="Q38" s="16" t="s">
        <v>66</v>
      </c>
      <c r="R38" s="16" t="s">
        <v>48</v>
      </c>
      <c r="S38" s="231" t="s">
        <v>61</v>
      </c>
      <c r="T38" s="585"/>
      <c r="U38" s="273" t="s">
        <v>73</v>
      </c>
      <c r="V38" s="71" t="s">
        <v>43</v>
      </c>
      <c r="W38" s="72" t="s">
        <v>44</v>
      </c>
      <c r="X38" s="177" t="s">
        <v>53</v>
      </c>
      <c r="Y38" s="177" t="s">
        <v>52</v>
      </c>
      <c r="Z38" s="177" t="s">
        <v>54</v>
      </c>
      <c r="AA38" s="75" t="s">
        <v>45</v>
      </c>
      <c r="AB38" s="183" t="s">
        <v>55</v>
      </c>
    </row>
    <row r="39" spans="1:34">
      <c r="A39" s="7">
        <v>1</v>
      </c>
      <c r="B39" s="195">
        <f>B5-B22</f>
        <v>-22</v>
      </c>
      <c r="C39" s="196">
        <f t="shared" ref="C39:S50" si="15">C5-C22</f>
        <v>-7</v>
      </c>
      <c r="D39" s="197">
        <f t="shared" si="15"/>
        <v>7</v>
      </c>
      <c r="E39" s="197">
        <f t="shared" si="15"/>
        <v>-1</v>
      </c>
      <c r="F39" s="197">
        <f t="shared" si="15"/>
        <v>-2</v>
      </c>
      <c r="G39" s="197">
        <f t="shared" si="15"/>
        <v>-2</v>
      </c>
      <c r="H39" s="198">
        <f t="shared" si="15"/>
        <v>-9</v>
      </c>
      <c r="I39" s="199">
        <f t="shared" si="15"/>
        <v>-15</v>
      </c>
      <c r="J39" s="200">
        <f t="shared" si="15"/>
        <v>7</v>
      </c>
      <c r="K39" s="200">
        <f t="shared" si="15"/>
        <v>-5</v>
      </c>
      <c r="L39" s="200">
        <f t="shared" si="15"/>
        <v>-4</v>
      </c>
      <c r="M39" s="200">
        <f t="shared" si="15"/>
        <v>-2</v>
      </c>
      <c r="N39" s="201">
        <f t="shared" si="15"/>
        <v>-7</v>
      </c>
      <c r="O39" s="201">
        <f t="shared" si="15"/>
        <v>0</v>
      </c>
      <c r="P39" s="201">
        <f t="shared" si="15"/>
        <v>-1</v>
      </c>
      <c r="Q39" s="201">
        <f t="shared" si="15"/>
        <v>-2</v>
      </c>
      <c r="R39" s="201">
        <f t="shared" si="15"/>
        <v>-6</v>
      </c>
      <c r="S39" s="202">
        <f t="shared" si="15"/>
        <v>5</v>
      </c>
      <c r="T39" s="1">
        <f>T5-T22</f>
        <v>12</v>
      </c>
      <c r="U39" s="1">
        <f>U5-U22</f>
        <v>-35</v>
      </c>
      <c r="V39" s="238">
        <f t="shared" ref="V39:AB51" si="16">V5-V22</f>
        <v>1</v>
      </c>
      <c r="W39" s="239">
        <f t="shared" si="16"/>
        <v>1</v>
      </c>
      <c r="X39" s="257">
        <f t="shared" si="16"/>
        <v>2</v>
      </c>
      <c r="Y39" s="257">
        <f t="shared" si="16"/>
        <v>0</v>
      </c>
      <c r="Z39" s="257">
        <f t="shared" si="16"/>
        <v>3</v>
      </c>
      <c r="AA39" s="240">
        <f t="shared" si="16"/>
        <v>5</v>
      </c>
      <c r="AB39" s="241">
        <f t="shared" si="16"/>
        <v>7</v>
      </c>
    </row>
    <row r="40" spans="1:34">
      <c r="A40" s="7">
        <v>2</v>
      </c>
      <c r="B40" s="195">
        <f t="shared" ref="B40:U51" si="17">B6-B23</f>
        <v>64</v>
      </c>
      <c r="C40" s="196">
        <f t="shared" si="17"/>
        <v>-7</v>
      </c>
      <c r="D40" s="203">
        <f t="shared" si="17"/>
        <v>3</v>
      </c>
      <c r="E40" s="203">
        <f t="shared" si="15"/>
        <v>-5</v>
      </c>
      <c r="F40" s="203">
        <f t="shared" si="15"/>
        <v>-2</v>
      </c>
      <c r="G40" s="203">
        <f t="shared" si="15"/>
        <v>-6</v>
      </c>
      <c r="H40" s="204">
        <f t="shared" si="17"/>
        <v>3</v>
      </c>
      <c r="I40" s="205">
        <f t="shared" si="17"/>
        <v>71</v>
      </c>
      <c r="J40" s="206">
        <f t="shared" si="17"/>
        <v>-4</v>
      </c>
      <c r="K40" s="206">
        <f t="shared" si="17"/>
        <v>-2</v>
      </c>
      <c r="L40" s="206">
        <f t="shared" si="17"/>
        <v>-2</v>
      </c>
      <c r="M40" s="206">
        <f t="shared" si="17"/>
        <v>0</v>
      </c>
      <c r="N40" s="207">
        <f t="shared" si="17"/>
        <v>3</v>
      </c>
      <c r="O40" s="207">
        <f t="shared" si="17"/>
        <v>-2</v>
      </c>
      <c r="P40" s="207">
        <f t="shared" si="17"/>
        <v>-2</v>
      </c>
      <c r="Q40" s="207">
        <f t="shared" si="15"/>
        <v>-2</v>
      </c>
      <c r="R40" s="207">
        <f t="shared" si="17"/>
        <v>6</v>
      </c>
      <c r="S40" s="208">
        <f t="shared" si="17"/>
        <v>76</v>
      </c>
      <c r="T40" s="1">
        <f t="shared" si="17"/>
        <v>10</v>
      </c>
      <c r="U40" s="1">
        <f t="shared" si="17"/>
        <v>-16</v>
      </c>
      <c r="V40" s="242">
        <f t="shared" si="16"/>
        <v>2</v>
      </c>
      <c r="W40" s="243">
        <f t="shared" si="16"/>
        <v>4</v>
      </c>
      <c r="X40" s="258">
        <f t="shared" si="16"/>
        <v>-2</v>
      </c>
      <c r="Y40" s="258">
        <f t="shared" si="16"/>
        <v>1</v>
      </c>
      <c r="Z40" s="258">
        <f t="shared" si="16"/>
        <v>-2</v>
      </c>
      <c r="AA40" s="244">
        <f t="shared" si="16"/>
        <v>-3</v>
      </c>
      <c r="AB40" s="245">
        <f t="shared" si="16"/>
        <v>3</v>
      </c>
    </row>
    <row r="41" spans="1:34">
      <c r="A41" s="7">
        <v>3</v>
      </c>
      <c r="B41" s="195">
        <f t="shared" si="17"/>
        <v>-163</v>
      </c>
      <c r="C41" s="196">
        <f t="shared" si="17"/>
        <v>-63</v>
      </c>
      <c r="D41" s="203">
        <f t="shared" si="17"/>
        <v>23</v>
      </c>
      <c r="E41" s="203">
        <f t="shared" si="15"/>
        <v>-13</v>
      </c>
      <c r="F41" s="203">
        <f t="shared" si="15"/>
        <v>-25</v>
      </c>
      <c r="G41" s="203">
        <f t="shared" si="15"/>
        <v>-9</v>
      </c>
      <c r="H41" s="204">
        <f t="shared" si="17"/>
        <v>-39</v>
      </c>
      <c r="I41" s="205">
        <f t="shared" si="17"/>
        <v>-100</v>
      </c>
      <c r="J41" s="206">
        <f t="shared" si="17"/>
        <v>-62</v>
      </c>
      <c r="K41" s="206">
        <f t="shared" si="17"/>
        <v>-25</v>
      </c>
      <c r="L41" s="206">
        <f t="shared" si="17"/>
        <v>-3</v>
      </c>
      <c r="M41" s="206">
        <f t="shared" si="17"/>
        <v>-2</v>
      </c>
      <c r="N41" s="207">
        <f t="shared" si="17"/>
        <v>-5</v>
      </c>
      <c r="O41" s="207">
        <f t="shared" si="17"/>
        <v>-9</v>
      </c>
      <c r="P41" s="207">
        <f t="shared" si="17"/>
        <v>-11</v>
      </c>
      <c r="Q41" s="207">
        <f t="shared" si="15"/>
        <v>3</v>
      </c>
      <c r="R41" s="207">
        <f t="shared" si="17"/>
        <v>17</v>
      </c>
      <c r="S41" s="208">
        <f t="shared" si="17"/>
        <v>-3</v>
      </c>
      <c r="T41" s="1">
        <f t="shared" si="17"/>
        <v>12</v>
      </c>
      <c r="U41" s="1">
        <f t="shared" si="17"/>
        <v>-181</v>
      </c>
      <c r="V41" s="242">
        <f t="shared" si="16"/>
        <v>12</v>
      </c>
      <c r="W41" s="243">
        <f t="shared" si="16"/>
        <v>3</v>
      </c>
      <c r="X41" s="258">
        <f t="shared" si="16"/>
        <v>-1</v>
      </c>
      <c r="Y41" s="258">
        <f t="shared" si="16"/>
        <v>4</v>
      </c>
      <c r="Z41" s="258">
        <f t="shared" si="16"/>
        <v>5</v>
      </c>
      <c r="AA41" s="244">
        <f t="shared" si="16"/>
        <v>8</v>
      </c>
      <c r="AB41" s="245">
        <f t="shared" si="16"/>
        <v>23</v>
      </c>
    </row>
    <row r="42" spans="1:34">
      <c r="A42" s="7">
        <v>4</v>
      </c>
      <c r="B42" s="195">
        <f t="shared" si="17"/>
        <v>111</v>
      </c>
      <c r="C42" s="196">
        <f t="shared" si="17"/>
        <v>28</v>
      </c>
      <c r="D42" s="203">
        <f t="shared" si="17"/>
        <v>14</v>
      </c>
      <c r="E42" s="203">
        <f t="shared" si="15"/>
        <v>4</v>
      </c>
      <c r="F42" s="203">
        <f t="shared" si="15"/>
        <v>-3</v>
      </c>
      <c r="G42" s="203">
        <f t="shared" si="15"/>
        <v>-2</v>
      </c>
      <c r="H42" s="204">
        <f t="shared" si="17"/>
        <v>15</v>
      </c>
      <c r="I42" s="205">
        <f t="shared" si="17"/>
        <v>83</v>
      </c>
      <c r="J42" s="206">
        <f t="shared" si="17"/>
        <v>-5</v>
      </c>
      <c r="K42" s="206">
        <f t="shared" si="17"/>
        <v>7</v>
      </c>
      <c r="L42" s="206">
        <f t="shared" si="17"/>
        <v>5</v>
      </c>
      <c r="M42" s="206">
        <f t="shared" si="17"/>
        <v>12</v>
      </c>
      <c r="N42" s="207">
        <f t="shared" si="17"/>
        <v>2</v>
      </c>
      <c r="O42" s="207">
        <f t="shared" si="17"/>
        <v>0</v>
      </c>
      <c r="P42" s="207">
        <f t="shared" si="17"/>
        <v>1</v>
      </c>
      <c r="Q42" s="207">
        <f t="shared" si="15"/>
        <v>12</v>
      </c>
      <c r="R42" s="207">
        <f t="shared" si="17"/>
        <v>11</v>
      </c>
      <c r="S42" s="208">
        <f t="shared" si="17"/>
        <v>38</v>
      </c>
      <c r="T42" s="1">
        <f t="shared" si="17"/>
        <v>26</v>
      </c>
      <c r="U42" s="1">
        <f t="shared" si="17"/>
        <v>84</v>
      </c>
      <c r="V42" s="242">
        <f t="shared" si="16"/>
        <v>0</v>
      </c>
      <c r="W42" s="243">
        <f t="shared" si="16"/>
        <v>5</v>
      </c>
      <c r="X42" s="258">
        <f t="shared" si="16"/>
        <v>3</v>
      </c>
      <c r="Y42" s="258">
        <f t="shared" si="16"/>
        <v>2</v>
      </c>
      <c r="Z42" s="258">
        <f t="shared" si="16"/>
        <v>4</v>
      </c>
      <c r="AA42" s="244">
        <f t="shared" si="16"/>
        <v>9</v>
      </c>
      <c r="AB42" s="245">
        <f t="shared" si="16"/>
        <v>14</v>
      </c>
    </row>
    <row r="43" spans="1:34">
      <c r="A43" s="7">
        <v>5</v>
      </c>
      <c r="B43" s="195">
        <f t="shared" si="17"/>
        <v>-18</v>
      </c>
      <c r="C43" s="196">
        <f t="shared" si="17"/>
        <v>-35</v>
      </c>
      <c r="D43" s="203">
        <f t="shared" si="17"/>
        <v>-25</v>
      </c>
      <c r="E43" s="203">
        <f t="shared" si="15"/>
        <v>-2</v>
      </c>
      <c r="F43" s="203">
        <f t="shared" si="15"/>
        <v>-1</v>
      </c>
      <c r="G43" s="203">
        <f t="shared" si="15"/>
        <v>-4</v>
      </c>
      <c r="H43" s="204">
        <f t="shared" si="17"/>
        <v>-3</v>
      </c>
      <c r="I43" s="205">
        <f t="shared" si="17"/>
        <v>17</v>
      </c>
      <c r="J43" s="209">
        <f t="shared" si="17"/>
        <v>2</v>
      </c>
      <c r="K43" s="209">
        <f t="shared" si="17"/>
        <v>2</v>
      </c>
      <c r="L43" s="209">
        <f t="shared" si="17"/>
        <v>3</v>
      </c>
      <c r="M43" s="209">
        <f t="shared" si="17"/>
        <v>6</v>
      </c>
      <c r="N43" s="210">
        <f t="shared" si="17"/>
        <v>0</v>
      </c>
      <c r="O43" s="210">
        <f t="shared" si="17"/>
        <v>0</v>
      </c>
      <c r="P43" s="210">
        <f t="shared" si="17"/>
        <v>7</v>
      </c>
      <c r="Q43" s="210">
        <f t="shared" si="15"/>
        <v>-4</v>
      </c>
      <c r="R43" s="210">
        <f t="shared" si="17"/>
        <v>0</v>
      </c>
      <c r="S43" s="211">
        <f t="shared" si="17"/>
        <v>1</v>
      </c>
      <c r="T43" s="1">
        <f t="shared" si="17"/>
        <v>-6</v>
      </c>
      <c r="U43" s="1">
        <f t="shared" si="17"/>
        <v>-14</v>
      </c>
      <c r="V43" s="246">
        <f t="shared" si="16"/>
        <v>1</v>
      </c>
      <c r="W43" s="247">
        <f t="shared" si="16"/>
        <v>-11</v>
      </c>
      <c r="X43" s="259">
        <f t="shared" si="16"/>
        <v>-4</v>
      </c>
      <c r="Y43" s="259">
        <f t="shared" si="16"/>
        <v>-7</v>
      </c>
      <c r="Z43" s="259">
        <f t="shared" si="16"/>
        <v>-4</v>
      </c>
      <c r="AA43" s="248">
        <f t="shared" si="16"/>
        <v>-15</v>
      </c>
      <c r="AB43" s="245">
        <f t="shared" si="16"/>
        <v>-25</v>
      </c>
    </row>
    <row r="44" spans="1:34">
      <c r="A44" s="7">
        <v>6</v>
      </c>
      <c r="B44" s="195">
        <f t="shared" si="17"/>
        <v>8</v>
      </c>
      <c r="C44" s="196">
        <f t="shared" si="17"/>
        <v>11</v>
      </c>
      <c r="D44" s="203">
        <f t="shared" si="17"/>
        <v>12</v>
      </c>
      <c r="E44" s="203">
        <f t="shared" si="15"/>
        <v>-3</v>
      </c>
      <c r="F44" s="203">
        <f t="shared" si="15"/>
        <v>-2</v>
      </c>
      <c r="G44" s="203">
        <f t="shared" si="15"/>
        <v>-2</v>
      </c>
      <c r="H44" s="204">
        <f t="shared" si="17"/>
        <v>6</v>
      </c>
      <c r="I44" s="205">
        <f t="shared" si="17"/>
        <v>-3</v>
      </c>
      <c r="J44" s="209">
        <f t="shared" si="17"/>
        <v>11</v>
      </c>
      <c r="K44" s="209">
        <f t="shared" si="17"/>
        <v>-6</v>
      </c>
      <c r="L44" s="209">
        <f t="shared" si="17"/>
        <v>-10</v>
      </c>
      <c r="M44" s="209">
        <f t="shared" si="17"/>
        <v>4</v>
      </c>
      <c r="N44" s="210">
        <f t="shared" si="17"/>
        <v>-1</v>
      </c>
      <c r="O44" s="210">
        <f t="shared" si="17"/>
        <v>-3</v>
      </c>
      <c r="P44" s="210">
        <f t="shared" si="17"/>
        <v>0</v>
      </c>
      <c r="Q44" s="210">
        <f t="shared" si="15"/>
        <v>-3</v>
      </c>
      <c r="R44" s="210">
        <f t="shared" si="17"/>
        <v>3</v>
      </c>
      <c r="S44" s="211">
        <f t="shared" si="17"/>
        <v>2</v>
      </c>
      <c r="T44" s="1">
        <f t="shared" si="17"/>
        <v>-6</v>
      </c>
      <c r="U44" s="1">
        <f t="shared" si="17"/>
        <v>12</v>
      </c>
      <c r="V44" s="246">
        <f t="shared" si="16"/>
        <v>-1</v>
      </c>
      <c r="W44" s="247">
        <f t="shared" si="16"/>
        <v>5</v>
      </c>
      <c r="X44" s="259">
        <f t="shared" si="16"/>
        <v>-1</v>
      </c>
      <c r="Y44" s="259">
        <f t="shared" si="16"/>
        <v>7</v>
      </c>
      <c r="Z44" s="259">
        <f t="shared" si="16"/>
        <v>2</v>
      </c>
      <c r="AA44" s="248">
        <f t="shared" si="16"/>
        <v>8</v>
      </c>
      <c r="AB44" s="245">
        <f t="shared" si="16"/>
        <v>12</v>
      </c>
    </row>
    <row r="45" spans="1:34">
      <c r="A45" s="7">
        <v>7</v>
      </c>
      <c r="B45" s="195">
        <f t="shared" si="17"/>
        <v>61</v>
      </c>
      <c r="C45" s="196">
        <f t="shared" si="17"/>
        <v>-2</v>
      </c>
      <c r="D45" s="203">
        <f t="shared" si="17"/>
        <v>15</v>
      </c>
      <c r="E45" s="203">
        <f t="shared" si="15"/>
        <v>3</v>
      </c>
      <c r="F45" s="203">
        <f t="shared" si="15"/>
        <v>-5</v>
      </c>
      <c r="G45" s="203">
        <f t="shared" si="15"/>
        <v>-9</v>
      </c>
      <c r="H45" s="204">
        <f t="shared" si="17"/>
        <v>-6</v>
      </c>
      <c r="I45" s="205">
        <f t="shared" si="17"/>
        <v>63</v>
      </c>
      <c r="J45" s="209">
        <f t="shared" si="17"/>
        <v>11</v>
      </c>
      <c r="K45" s="209">
        <f t="shared" si="17"/>
        <v>0</v>
      </c>
      <c r="L45" s="209">
        <f t="shared" si="17"/>
        <v>0</v>
      </c>
      <c r="M45" s="209">
        <f t="shared" si="17"/>
        <v>5</v>
      </c>
      <c r="N45" s="210">
        <f t="shared" si="17"/>
        <v>-2</v>
      </c>
      <c r="O45" s="210">
        <f t="shared" si="17"/>
        <v>10</v>
      </c>
      <c r="P45" s="210">
        <f t="shared" si="17"/>
        <v>-2</v>
      </c>
      <c r="Q45" s="210">
        <f t="shared" si="15"/>
        <v>3</v>
      </c>
      <c r="R45" s="210">
        <f t="shared" si="17"/>
        <v>30</v>
      </c>
      <c r="S45" s="211">
        <f t="shared" si="17"/>
        <v>8</v>
      </c>
      <c r="T45" s="1">
        <f t="shared" si="17"/>
        <v>34</v>
      </c>
      <c r="U45" s="1">
        <f t="shared" si="17"/>
        <v>23</v>
      </c>
      <c r="V45" s="246">
        <f t="shared" si="16"/>
        <v>-2</v>
      </c>
      <c r="W45" s="247">
        <f t="shared" si="16"/>
        <v>15</v>
      </c>
      <c r="X45" s="259">
        <f t="shared" si="16"/>
        <v>0</v>
      </c>
      <c r="Y45" s="259">
        <f t="shared" si="16"/>
        <v>6</v>
      </c>
      <c r="Z45" s="259">
        <f t="shared" si="16"/>
        <v>-4</v>
      </c>
      <c r="AA45" s="248">
        <f t="shared" si="16"/>
        <v>2</v>
      </c>
      <c r="AB45" s="245">
        <f t="shared" si="16"/>
        <v>15</v>
      </c>
    </row>
    <row r="46" spans="1:34">
      <c r="A46" s="7">
        <v>8</v>
      </c>
      <c r="B46" s="195">
        <f t="shared" si="17"/>
        <v>-41</v>
      </c>
      <c r="C46" s="196">
        <f t="shared" si="17"/>
        <v>-19</v>
      </c>
      <c r="D46" s="203">
        <f t="shared" si="17"/>
        <v>-1</v>
      </c>
      <c r="E46" s="203">
        <f t="shared" si="15"/>
        <v>-5</v>
      </c>
      <c r="F46" s="203">
        <f t="shared" si="15"/>
        <v>-5</v>
      </c>
      <c r="G46" s="203">
        <f t="shared" si="15"/>
        <v>-1</v>
      </c>
      <c r="H46" s="204">
        <f t="shared" si="17"/>
        <v>-7</v>
      </c>
      <c r="I46" s="205">
        <f t="shared" si="17"/>
        <v>-22</v>
      </c>
      <c r="J46" s="209">
        <f t="shared" si="17"/>
        <v>-9</v>
      </c>
      <c r="K46" s="209">
        <f t="shared" si="17"/>
        <v>-3</v>
      </c>
      <c r="L46" s="209">
        <f t="shared" si="17"/>
        <v>2</v>
      </c>
      <c r="M46" s="209">
        <f t="shared" si="17"/>
        <v>0</v>
      </c>
      <c r="N46" s="210">
        <f t="shared" si="17"/>
        <v>1</v>
      </c>
      <c r="O46" s="210">
        <f t="shared" si="17"/>
        <v>4</v>
      </c>
      <c r="P46" s="210">
        <f t="shared" si="17"/>
        <v>-6</v>
      </c>
      <c r="Q46" s="210">
        <f t="shared" si="15"/>
        <v>-1</v>
      </c>
      <c r="R46" s="210">
        <f t="shared" si="17"/>
        <v>-9</v>
      </c>
      <c r="S46" s="211">
        <f t="shared" si="17"/>
        <v>-1</v>
      </c>
      <c r="T46" s="1">
        <f t="shared" si="17"/>
        <v>3</v>
      </c>
      <c r="U46" s="1">
        <f t="shared" si="17"/>
        <v>-47</v>
      </c>
      <c r="V46" s="246">
        <f t="shared" si="16"/>
        <v>-2</v>
      </c>
      <c r="W46" s="247">
        <f t="shared" si="16"/>
        <v>1</v>
      </c>
      <c r="X46" s="259">
        <f t="shared" si="16"/>
        <v>-1</v>
      </c>
      <c r="Y46" s="259">
        <f t="shared" si="16"/>
        <v>2</v>
      </c>
      <c r="Z46" s="259">
        <f t="shared" si="16"/>
        <v>-1</v>
      </c>
      <c r="AA46" s="248">
        <f t="shared" si="16"/>
        <v>0</v>
      </c>
      <c r="AB46" s="245">
        <f t="shared" si="16"/>
        <v>-1</v>
      </c>
    </row>
    <row r="47" spans="1:34">
      <c r="A47" s="7">
        <v>9</v>
      </c>
      <c r="B47" s="195">
        <f t="shared" si="17"/>
        <v>-24</v>
      </c>
      <c r="C47" s="196">
        <f t="shared" si="17"/>
        <v>-17</v>
      </c>
      <c r="D47" s="203">
        <f t="shared" si="17"/>
        <v>-3</v>
      </c>
      <c r="E47" s="203">
        <f t="shared" si="15"/>
        <v>-3</v>
      </c>
      <c r="F47" s="203">
        <f t="shared" si="15"/>
        <v>0</v>
      </c>
      <c r="G47" s="203">
        <f t="shared" si="15"/>
        <v>-4</v>
      </c>
      <c r="H47" s="204">
        <f t="shared" si="17"/>
        <v>-7</v>
      </c>
      <c r="I47" s="205">
        <f t="shared" si="17"/>
        <v>-7</v>
      </c>
      <c r="J47" s="209">
        <f t="shared" si="17"/>
        <v>2</v>
      </c>
      <c r="K47" s="209">
        <f t="shared" si="17"/>
        <v>2</v>
      </c>
      <c r="L47" s="209">
        <f t="shared" si="17"/>
        <v>-3</v>
      </c>
      <c r="M47" s="209">
        <f t="shared" si="17"/>
        <v>-3</v>
      </c>
      <c r="N47" s="210">
        <f t="shared" si="17"/>
        <v>-5</v>
      </c>
      <c r="O47" s="210">
        <f t="shared" si="17"/>
        <v>-1</v>
      </c>
      <c r="P47" s="210">
        <f t="shared" si="17"/>
        <v>-3</v>
      </c>
      <c r="Q47" s="210">
        <f t="shared" si="15"/>
        <v>1</v>
      </c>
      <c r="R47" s="210">
        <f t="shared" si="17"/>
        <v>-7</v>
      </c>
      <c r="S47" s="211">
        <f t="shared" si="17"/>
        <v>10</v>
      </c>
      <c r="T47" s="1">
        <f t="shared" si="17"/>
        <v>-7</v>
      </c>
      <c r="U47" s="1">
        <f t="shared" si="17"/>
        <v>-17</v>
      </c>
      <c r="V47" s="246">
        <f t="shared" si="16"/>
        <v>6</v>
      </c>
      <c r="W47" s="247">
        <f t="shared" si="16"/>
        <v>-6</v>
      </c>
      <c r="X47" s="259">
        <f t="shared" si="16"/>
        <v>-2</v>
      </c>
      <c r="Y47" s="259">
        <f t="shared" si="16"/>
        <v>-2</v>
      </c>
      <c r="Z47" s="259">
        <f t="shared" si="16"/>
        <v>1</v>
      </c>
      <c r="AA47" s="248">
        <f t="shared" si="16"/>
        <v>-3</v>
      </c>
      <c r="AB47" s="245">
        <f t="shared" si="16"/>
        <v>-3</v>
      </c>
    </row>
    <row r="48" spans="1:34">
      <c r="A48" s="7">
        <v>10</v>
      </c>
      <c r="B48" s="195">
        <f t="shared" si="17"/>
        <v>-10</v>
      </c>
      <c r="C48" s="196">
        <f t="shared" si="17"/>
        <v>-33</v>
      </c>
      <c r="D48" s="203">
        <f t="shared" si="17"/>
        <v>-15</v>
      </c>
      <c r="E48" s="203">
        <f t="shared" si="15"/>
        <v>-5</v>
      </c>
      <c r="F48" s="203">
        <f t="shared" si="15"/>
        <v>-2</v>
      </c>
      <c r="G48" s="203">
        <f t="shared" si="15"/>
        <v>-2</v>
      </c>
      <c r="H48" s="204">
        <f t="shared" si="17"/>
        <v>-9</v>
      </c>
      <c r="I48" s="205">
        <f t="shared" si="17"/>
        <v>23</v>
      </c>
      <c r="J48" s="206">
        <f t="shared" si="17"/>
        <v>-1</v>
      </c>
      <c r="K48" s="206">
        <f t="shared" si="17"/>
        <v>1</v>
      </c>
      <c r="L48" s="206">
        <f t="shared" si="17"/>
        <v>-1</v>
      </c>
      <c r="M48" s="206">
        <f t="shared" si="17"/>
        <v>5</v>
      </c>
      <c r="N48" s="207">
        <f t="shared" si="17"/>
        <v>-1</v>
      </c>
      <c r="O48" s="207">
        <f t="shared" si="17"/>
        <v>2</v>
      </c>
      <c r="P48" s="207">
        <f t="shared" si="17"/>
        <v>0</v>
      </c>
      <c r="Q48" s="207">
        <f t="shared" si="15"/>
        <v>0</v>
      </c>
      <c r="R48" s="207">
        <f t="shared" si="17"/>
        <v>15</v>
      </c>
      <c r="S48" s="208">
        <f t="shared" si="17"/>
        <v>3</v>
      </c>
      <c r="T48" s="1">
        <f t="shared" si="17"/>
        <v>10</v>
      </c>
      <c r="U48" s="1">
        <f t="shared" si="17"/>
        <v>-21</v>
      </c>
      <c r="V48" s="246">
        <f t="shared" si="16"/>
        <v>-3</v>
      </c>
      <c r="W48" s="247">
        <f t="shared" si="16"/>
        <v>-3</v>
      </c>
      <c r="X48" s="259">
        <f t="shared" si="16"/>
        <v>-1</v>
      </c>
      <c r="Y48" s="259">
        <f t="shared" si="16"/>
        <v>-8</v>
      </c>
      <c r="Z48" s="259">
        <f t="shared" si="16"/>
        <v>0</v>
      </c>
      <c r="AA48" s="248">
        <f t="shared" si="16"/>
        <v>-9</v>
      </c>
      <c r="AB48" s="245">
        <f t="shared" si="16"/>
        <v>-15</v>
      </c>
    </row>
    <row r="49" spans="1:28">
      <c r="A49" s="7">
        <v>11</v>
      </c>
      <c r="B49" s="195">
        <f t="shared" si="17"/>
        <v>-21</v>
      </c>
      <c r="C49" s="196">
        <f t="shared" si="17"/>
        <v>5</v>
      </c>
      <c r="D49" s="203">
        <f t="shared" si="17"/>
        <v>-4</v>
      </c>
      <c r="E49" s="203">
        <f t="shared" si="15"/>
        <v>-3</v>
      </c>
      <c r="F49" s="203">
        <f t="shared" si="15"/>
        <v>0</v>
      </c>
      <c r="G49" s="203">
        <f t="shared" si="15"/>
        <v>5</v>
      </c>
      <c r="H49" s="204">
        <f t="shared" si="17"/>
        <v>7</v>
      </c>
      <c r="I49" s="205">
        <f t="shared" si="17"/>
        <v>-26</v>
      </c>
      <c r="J49" s="212">
        <f t="shared" si="17"/>
        <v>0</v>
      </c>
      <c r="K49" s="212">
        <f t="shared" si="17"/>
        <v>-8</v>
      </c>
      <c r="L49" s="212">
        <f t="shared" si="17"/>
        <v>-7</v>
      </c>
      <c r="M49" s="212">
        <f t="shared" si="17"/>
        <v>0</v>
      </c>
      <c r="N49" s="213">
        <f t="shared" si="17"/>
        <v>-6</v>
      </c>
      <c r="O49" s="213">
        <f t="shared" si="17"/>
        <v>-3</v>
      </c>
      <c r="P49" s="213">
        <f t="shared" si="17"/>
        <v>1</v>
      </c>
      <c r="Q49" s="213">
        <f t="shared" si="15"/>
        <v>2</v>
      </c>
      <c r="R49" s="213">
        <f t="shared" si="17"/>
        <v>-2</v>
      </c>
      <c r="S49" s="214">
        <f t="shared" si="17"/>
        <v>-3</v>
      </c>
      <c r="T49" s="1">
        <f t="shared" si="17"/>
        <v>2</v>
      </c>
      <c r="U49" s="1">
        <f t="shared" si="17"/>
        <v>-22</v>
      </c>
      <c r="V49" s="246">
        <f t="shared" si="16"/>
        <v>-4</v>
      </c>
      <c r="W49" s="247">
        <f t="shared" si="16"/>
        <v>-2</v>
      </c>
      <c r="X49" s="259">
        <f t="shared" si="16"/>
        <v>1</v>
      </c>
      <c r="Y49" s="259">
        <f t="shared" si="16"/>
        <v>-1</v>
      </c>
      <c r="Z49" s="259">
        <f t="shared" si="16"/>
        <v>2</v>
      </c>
      <c r="AA49" s="248">
        <f t="shared" si="16"/>
        <v>2</v>
      </c>
      <c r="AB49" s="245">
        <f t="shared" si="16"/>
        <v>-4</v>
      </c>
    </row>
    <row r="50" spans="1:28">
      <c r="A50" s="431">
        <v>12</v>
      </c>
      <c r="B50" s="215">
        <f t="shared" si="17"/>
        <v>-16</v>
      </c>
      <c r="C50" s="216">
        <f t="shared" si="17"/>
        <v>-2</v>
      </c>
      <c r="D50" s="217">
        <f t="shared" si="17"/>
        <v>0</v>
      </c>
      <c r="E50" s="217">
        <f t="shared" si="15"/>
        <v>-2</v>
      </c>
      <c r="F50" s="217">
        <f t="shared" si="15"/>
        <v>-5</v>
      </c>
      <c r="G50" s="217">
        <f t="shared" si="15"/>
        <v>-3</v>
      </c>
      <c r="H50" s="218">
        <f t="shared" si="17"/>
        <v>8</v>
      </c>
      <c r="I50" s="219">
        <f t="shared" si="17"/>
        <v>-14</v>
      </c>
      <c r="J50" s="220">
        <f t="shared" si="17"/>
        <v>-1</v>
      </c>
      <c r="K50" s="220">
        <f t="shared" si="17"/>
        <v>6</v>
      </c>
      <c r="L50" s="220">
        <f t="shared" si="17"/>
        <v>0</v>
      </c>
      <c r="M50" s="220">
        <f t="shared" si="17"/>
        <v>1</v>
      </c>
      <c r="N50" s="221">
        <f t="shared" si="17"/>
        <v>1</v>
      </c>
      <c r="O50" s="221">
        <f t="shared" si="17"/>
        <v>-2</v>
      </c>
      <c r="P50" s="221">
        <f t="shared" si="17"/>
        <v>-1</v>
      </c>
      <c r="Q50" s="221">
        <f t="shared" si="15"/>
        <v>1</v>
      </c>
      <c r="R50" s="221">
        <f t="shared" si="17"/>
        <v>-16</v>
      </c>
      <c r="S50" s="222">
        <f t="shared" si="17"/>
        <v>-3</v>
      </c>
      <c r="T50" s="1">
        <f t="shared" si="17"/>
        <v>-8</v>
      </c>
      <c r="U50" s="1">
        <f t="shared" si="17"/>
        <v>-20</v>
      </c>
      <c r="V50" s="249">
        <f t="shared" si="16"/>
        <v>2</v>
      </c>
      <c r="W50" s="250">
        <f t="shared" si="16"/>
        <v>7</v>
      </c>
      <c r="X50" s="260">
        <f t="shared" si="16"/>
        <v>0</v>
      </c>
      <c r="Y50" s="260">
        <f t="shared" si="16"/>
        <v>1</v>
      </c>
      <c r="Z50" s="260">
        <f t="shared" si="16"/>
        <v>-10</v>
      </c>
      <c r="AA50" s="251">
        <f t="shared" si="16"/>
        <v>-9</v>
      </c>
      <c r="AB50" s="252">
        <f t="shared" si="16"/>
        <v>0</v>
      </c>
    </row>
    <row r="51" spans="1:28" ht="15.75" thickBot="1">
      <c r="A51" s="389" t="s">
        <v>76</v>
      </c>
      <c r="B51" s="224">
        <f>C51+I51</f>
        <v>-71</v>
      </c>
      <c r="C51" s="225">
        <f t="shared" ref="C51:S51" si="18">SUM(C39:C50)</f>
        <v>-141</v>
      </c>
      <c r="D51" s="225">
        <f t="shared" si="18"/>
        <v>26</v>
      </c>
      <c r="E51" s="225">
        <f>SUM(E39:E50)</f>
        <v>-35</v>
      </c>
      <c r="F51" s="225">
        <f>SUM(F39:F50)</f>
        <v>-52</v>
      </c>
      <c r="G51" s="225">
        <f>SUM(G39:G50)</f>
        <v>-39</v>
      </c>
      <c r="H51" s="225">
        <f t="shared" si="18"/>
        <v>-41</v>
      </c>
      <c r="I51" s="226">
        <f t="shared" si="18"/>
        <v>70</v>
      </c>
      <c r="J51" s="227">
        <f t="shared" si="18"/>
        <v>-49</v>
      </c>
      <c r="K51" s="227">
        <f t="shared" si="18"/>
        <v>-31</v>
      </c>
      <c r="L51" s="227">
        <f t="shared" si="18"/>
        <v>-20</v>
      </c>
      <c r="M51" s="227">
        <f t="shared" si="18"/>
        <v>26</v>
      </c>
      <c r="N51" s="228">
        <f t="shared" si="18"/>
        <v>-20</v>
      </c>
      <c r="O51" s="228">
        <f t="shared" si="18"/>
        <v>-4</v>
      </c>
      <c r="P51" s="228">
        <f t="shared" si="18"/>
        <v>-17</v>
      </c>
      <c r="Q51" s="228">
        <f t="shared" si="18"/>
        <v>10</v>
      </c>
      <c r="R51" s="228">
        <f t="shared" si="18"/>
        <v>42</v>
      </c>
      <c r="S51" s="229">
        <f t="shared" si="18"/>
        <v>133</v>
      </c>
      <c r="T51" s="1">
        <f t="shared" si="17"/>
        <v>82</v>
      </c>
      <c r="U51" s="1">
        <f t="shared" si="17"/>
        <v>-254</v>
      </c>
      <c r="V51" s="253">
        <f t="shared" si="16"/>
        <v>12</v>
      </c>
      <c r="W51" s="254">
        <f t="shared" si="16"/>
        <v>19</v>
      </c>
      <c r="X51" s="254">
        <f t="shared" si="16"/>
        <v>-6</v>
      </c>
      <c r="Y51" s="254">
        <f t="shared" si="16"/>
        <v>5</v>
      </c>
      <c r="Z51" s="254">
        <f t="shared" si="16"/>
        <v>-4</v>
      </c>
      <c r="AA51" s="255">
        <f t="shared" si="16"/>
        <v>-5</v>
      </c>
      <c r="AB51" s="256">
        <f t="shared" si="16"/>
        <v>26</v>
      </c>
    </row>
    <row r="52" spans="1:28">
      <c r="S52" s="2" t="s">
        <v>75</v>
      </c>
    </row>
    <row r="53" spans="1:28">
      <c r="S53" s="298" t="s">
        <v>74</v>
      </c>
    </row>
    <row r="75" spans="13:23">
      <c r="W75" s="401"/>
    </row>
    <row r="76" spans="13:23">
      <c r="W76" s="298"/>
    </row>
    <row r="78" spans="13:23">
      <c r="M78" s="401" t="s">
        <v>75</v>
      </c>
      <c r="W78" s="401" t="s">
        <v>75</v>
      </c>
    </row>
    <row r="79" spans="13:23">
      <c r="M79" s="298" t="s">
        <v>74</v>
      </c>
      <c r="W79" s="298" t="s">
        <v>74</v>
      </c>
    </row>
  </sheetData>
  <mergeCells count="18">
    <mergeCell ref="T37:T38"/>
    <mergeCell ref="A19:A21"/>
    <mergeCell ref="B19:S19"/>
    <mergeCell ref="B20:B21"/>
    <mergeCell ref="C20:C21"/>
    <mergeCell ref="I20:I21"/>
    <mergeCell ref="T20:T21"/>
    <mergeCell ref="A36:A38"/>
    <mergeCell ref="B36:S36"/>
    <mergeCell ref="B37:B38"/>
    <mergeCell ref="C37:C38"/>
    <mergeCell ref="I37:I38"/>
    <mergeCell ref="T3:T4"/>
    <mergeCell ref="A2:A4"/>
    <mergeCell ref="B2:S2"/>
    <mergeCell ref="B3:B4"/>
    <mergeCell ref="C3:C4"/>
    <mergeCell ref="I3:I4"/>
  </mergeCells>
  <phoneticPr fontId="13"/>
  <printOptions gridLinesSet="0"/>
  <pageMargins left="0.59055118110236227" right="0.39370078740157483" top="0.53" bottom="0.41" header="0.33" footer="0.15"/>
  <pageSetup paperSize="9" scale="49" orientation="landscape" horizontalDpi="300" r:id="rId1"/>
  <headerFooter alignWithMargins="0">
    <oddFooter>&amp;C&amp;"ＭＳ Ｐゴシック,標準"&amp;F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9"/>
  <sheetViews>
    <sheetView zoomScale="80" zoomScaleNormal="80" workbookViewId="0"/>
  </sheetViews>
  <sheetFormatPr defaultRowHeight="15"/>
  <cols>
    <col min="1" max="1" width="8.25" style="1" customWidth="1"/>
    <col min="2" max="2" width="9" style="1"/>
    <col min="3" max="3" width="8.875" style="1" customWidth="1"/>
    <col min="4" max="8" width="8.375" style="1" customWidth="1"/>
    <col min="9" max="9" width="8.875" style="1" customWidth="1"/>
    <col min="10" max="19" width="8.375" style="1" customWidth="1"/>
    <col min="20" max="21" width="9" style="1"/>
    <col min="22" max="35" width="8.125" style="1" customWidth="1"/>
    <col min="36" max="16384" width="9" style="1"/>
  </cols>
  <sheetData>
    <row r="1" spans="1:28" s="4" customFormat="1" ht="24.75" customHeight="1" thickBot="1">
      <c r="A1" s="4" t="s">
        <v>13</v>
      </c>
      <c r="E1" s="4" t="s">
        <v>111</v>
      </c>
    </row>
    <row r="2" spans="1:28" s="5" customFormat="1">
      <c r="A2" s="559" t="s">
        <v>56</v>
      </c>
      <c r="B2" s="562" t="s">
        <v>22</v>
      </c>
      <c r="C2" s="563"/>
      <c r="D2" s="563"/>
      <c r="E2" s="563"/>
      <c r="F2" s="563"/>
      <c r="G2" s="563"/>
      <c r="H2" s="563"/>
      <c r="I2" s="563"/>
      <c r="J2" s="563"/>
      <c r="K2" s="563"/>
      <c r="L2" s="563"/>
      <c r="M2" s="563"/>
      <c r="N2" s="564"/>
      <c r="O2" s="564"/>
      <c r="P2" s="564"/>
      <c r="Q2" s="564"/>
      <c r="R2" s="564"/>
      <c r="S2" s="565"/>
      <c r="T2" s="5" t="s">
        <v>72</v>
      </c>
      <c r="V2" s="5" t="s">
        <v>58</v>
      </c>
    </row>
    <row r="3" spans="1:28" s="5" customFormat="1" ht="15.75" thickBot="1">
      <c r="A3" s="560"/>
      <c r="B3" s="566" t="s">
        <v>23</v>
      </c>
      <c r="C3" s="568" t="s">
        <v>20</v>
      </c>
      <c r="D3" s="408"/>
      <c r="E3" s="408"/>
      <c r="F3" s="408"/>
      <c r="G3" s="408"/>
      <c r="H3" s="408"/>
      <c r="I3" s="570" t="s">
        <v>21</v>
      </c>
      <c r="J3" s="408"/>
      <c r="K3" s="408"/>
      <c r="L3" s="408"/>
      <c r="M3" s="408"/>
      <c r="N3" s="408"/>
      <c r="O3" s="408"/>
      <c r="P3" s="408"/>
      <c r="Q3" s="408"/>
      <c r="R3" s="408"/>
      <c r="S3" s="14"/>
      <c r="T3" s="585" t="s">
        <v>71</v>
      </c>
      <c r="V3" s="5" t="s">
        <v>57</v>
      </c>
    </row>
    <row r="4" spans="1:28" s="5" customFormat="1">
      <c r="A4" s="561"/>
      <c r="B4" s="567"/>
      <c r="C4" s="569"/>
      <c r="D4" s="267" t="s">
        <v>5</v>
      </c>
      <c r="E4" s="50" t="s">
        <v>67</v>
      </c>
      <c r="F4" s="50" t="s">
        <v>68</v>
      </c>
      <c r="G4" s="50" t="s">
        <v>69</v>
      </c>
      <c r="H4" s="16" t="s">
        <v>84</v>
      </c>
      <c r="I4" s="571"/>
      <c r="J4" s="15" t="s">
        <v>15</v>
      </c>
      <c r="K4" s="15" t="s">
        <v>85</v>
      </c>
      <c r="L4" s="15" t="s">
        <v>17</v>
      </c>
      <c r="M4" s="15" t="s">
        <v>18</v>
      </c>
      <c r="N4" s="16" t="s">
        <v>49</v>
      </c>
      <c r="O4" s="16" t="s">
        <v>50</v>
      </c>
      <c r="P4" s="16" t="s">
        <v>51</v>
      </c>
      <c r="Q4" s="16" t="s">
        <v>66</v>
      </c>
      <c r="R4" s="16" t="s">
        <v>48</v>
      </c>
      <c r="S4" s="17" t="s">
        <v>86</v>
      </c>
      <c r="T4" s="585"/>
      <c r="U4" s="273" t="s">
        <v>73</v>
      </c>
      <c r="V4" s="71" t="s">
        <v>43</v>
      </c>
      <c r="W4" s="72" t="s">
        <v>44</v>
      </c>
      <c r="X4" s="177" t="s">
        <v>53</v>
      </c>
      <c r="Y4" s="177" t="s">
        <v>52</v>
      </c>
      <c r="Z4" s="177" t="s">
        <v>54</v>
      </c>
      <c r="AA4" s="75" t="s">
        <v>45</v>
      </c>
      <c r="AB4" s="183" t="s">
        <v>55</v>
      </c>
    </row>
    <row r="5" spans="1:28" s="5" customFormat="1">
      <c r="A5" s="7">
        <v>1</v>
      </c>
      <c r="B5" s="20">
        <v>142</v>
      </c>
      <c r="C5" s="21">
        <v>83</v>
      </c>
      <c r="D5" s="22">
        <f>AB5</f>
        <v>18</v>
      </c>
      <c r="E5" s="23">
        <v>1</v>
      </c>
      <c r="F5" s="23">
        <v>3</v>
      </c>
      <c r="G5" s="23">
        <v>0</v>
      </c>
      <c r="H5" s="23">
        <f>C5-D5-E5-F5-G5</f>
        <v>61</v>
      </c>
      <c r="I5" s="24">
        <v>59</v>
      </c>
      <c r="J5" s="25">
        <v>8</v>
      </c>
      <c r="K5" s="25">
        <v>10</v>
      </c>
      <c r="L5" s="25">
        <v>4</v>
      </c>
      <c r="M5" s="25">
        <v>6</v>
      </c>
      <c r="N5" s="175">
        <v>3</v>
      </c>
      <c r="O5" s="175">
        <v>3</v>
      </c>
      <c r="P5" s="175">
        <v>0</v>
      </c>
      <c r="Q5" s="175">
        <v>0</v>
      </c>
      <c r="R5" s="175">
        <v>13</v>
      </c>
      <c r="S5" s="26">
        <f>I5-(J5+K5+L5+M5+N5+O5+P5+R5+Q5)</f>
        <v>12</v>
      </c>
      <c r="T5" s="5">
        <v>18</v>
      </c>
      <c r="U5" s="5">
        <v>124</v>
      </c>
      <c r="V5" s="73">
        <v>2</v>
      </c>
      <c r="W5" s="74">
        <v>13</v>
      </c>
      <c r="X5" s="178">
        <v>0</v>
      </c>
      <c r="Y5" s="178">
        <v>2</v>
      </c>
      <c r="Z5" s="178">
        <v>1</v>
      </c>
      <c r="AA5" s="76">
        <f>SUM(X5:Z5)</f>
        <v>3</v>
      </c>
      <c r="AB5" s="80">
        <f>SUM(V5:Z5)</f>
        <v>18</v>
      </c>
    </row>
    <row r="6" spans="1:28" s="5" customFormat="1">
      <c r="A6" s="7">
        <v>2</v>
      </c>
      <c r="B6" s="27">
        <f t="shared" ref="B6:B16" si="0">C6+I6</f>
        <v>131</v>
      </c>
      <c r="C6" s="21">
        <v>60</v>
      </c>
      <c r="D6" s="28">
        <f t="shared" ref="D6:D16" si="1">AB6</f>
        <v>28</v>
      </c>
      <c r="E6" s="29">
        <v>5</v>
      </c>
      <c r="F6" s="29">
        <v>10</v>
      </c>
      <c r="G6" s="29">
        <v>1</v>
      </c>
      <c r="H6" s="23">
        <f t="shared" ref="H6:H16" si="2">C6-D6-E6-F6-G6</f>
        <v>16</v>
      </c>
      <c r="I6" s="30">
        <v>71</v>
      </c>
      <c r="J6" s="28">
        <v>7</v>
      </c>
      <c r="K6" s="28">
        <v>9</v>
      </c>
      <c r="L6" s="28">
        <v>2</v>
      </c>
      <c r="M6" s="28">
        <v>3</v>
      </c>
      <c r="N6" s="29">
        <v>10</v>
      </c>
      <c r="O6" s="29">
        <v>8</v>
      </c>
      <c r="P6" s="29">
        <v>2</v>
      </c>
      <c r="Q6" s="29">
        <v>1</v>
      </c>
      <c r="R6" s="29">
        <v>10</v>
      </c>
      <c r="S6" s="31">
        <f t="shared" ref="S6:S16" si="3">I6-(J6+K6+L6+M6+N6+O6+P6+R6+Q6)</f>
        <v>19</v>
      </c>
      <c r="T6" s="5">
        <v>19</v>
      </c>
      <c r="U6" s="5">
        <v>112</v>
      </c>
      <c r="V6" s="67">
        <v>1</v>
      </c>
      <c r="W6" s="68">
        <v>19</v>
      </c>
      <c r="X6" s="179">
        <v>0</v>
      </c>
      <c r="Y6" s="179">
        <v>6</v>
      </c>
      <c r="Z6" s="179">
        <v>2</v>
      </c>
      <c r="AA6" s="77">
        <f t="shared" ref="AA6:AA16" si="4">SUM(X6:Z6)</f>
        <v>8</v>
      </c>
      <c r="AB6" s="81">
        <f t="shared" ref="AB6:AB16" si="5">SUM(V6:Z6)</f>
        <v>28</v>
      </c>
    </row>
    <row r="7" spans="1:28" s="5" customFormat="1">
      <c r="A7" s="7">
        <v>3</v>
      </c>
      <c r="B7" s="27">
        <f t="shared" si="0"/>
        <v>376</v>
      </c>
      <c r="C7" s="21">
        <v>197</v>
      </c>
      <c r="D7" s="28">
        <f t="shared" si="1"/>
        <v>78</v>
      </c>
      <c r="E7" s="29">
        <v>14</v>
      </c>
      <c r="F7" s="29">
        <v>31</v>
      </c>
      <c r="G7" s="29">
        <v>1</v>
      </c>
      <c r="H7" s="23">
        <f t="shared" si="2"/>
        <v>73</v>
      </c>
      <c r="I7" s="30">
        <v>179</v>
      </c>
      <c r="J7" s="28">
        <v>38</v>
      </c>
      <c r="K7" s="28">
        <v>19</v>
      </c>
      <c r="L7" s="28">
        <v>8</v>
      </c>
      <c r="M7" s="28">
        <v>9</v>
      </c>
      <c r="N7" s="29">
        <v>11</v>
      </c>
      <c r="O7" s="29">
        <v>8</v>
      </c>
      <c r="P7" s="29">
        <v>3</v>
      </c>
      <c r="Q7" s="29">
        <v>13</v>
      </c>
      <c r="R7" s="29">
        <v>15</v>
      </c>
      <c r="S7" s="31">
        <f t="shared" si="3"/>
        <v>55</v>
      </c>
      <c r="T7" s="5">
        <v>16</v>
      </c>
      <c r="U7" s="5">
        <v>361</v>
      </c>
      <c r="V7" s="67">
        <v>12</v>
      </c>
      <c r="W7" s="68">
        <v>48</v>
      </c>
      <c r="X7" s="179">
        <v>4</v>
      </c>
      <c r="Y7" s="179">
        <v>2</v>
      </c>
      <c r="Z7" s="179">
        <v>12</v>
      </c>
      <c r="AA7" s="77">
        <f t="shared" si="4"/>
        <v>18</v>
      </c>
      <c r="AB7" s="81">
        <f t="shared" si="5"/>
        <v>78</v>
      </c>
    </row>
    <row r="8" spans="1:28" s="5" customFormat="1">
      <c r="A8" s="7">
        <v>4</v>
      </c>
      <c r="B8" s="27">
        <f t="shared" si="0"/>
        <v>307</v>
      </c>
      <c r="C8" s="21">
        <v>132</v>
      </c>
      <c r="D8" s="28">
        <f t="shared" si="1"/>
        <v>52</v>
      </c>
      <c r="E8" s="29">
        <v>10</v>
      </c>
      <c r="F8" s="29">
        <v>15</v>
      </c>
      <c r="G8" s="29">
        <v>5</v>
      </c>
      <c r="H8" s="23">
        <f t="shared" si="2"/>
        <v>50</v>
      </c>
      <c r="I8" s="30">
        <v>175</v>
      </c>
      <c r="J8" s="28">
        <v>28</v>
      </c>
      <c r="K8" s="28">
        <v>18</v>
      </c>
      <c r="L8" s="28">
        <v>14</v>
      </c>
      <c r="M8" s="28">
        <v>7</v>
      </c>
      <c r="N8" s="29">
        <v>4</v>
      </c>
      <c r="O8" s="29">
        <v>8</v>
      </c>
      <c r="P8" s="29">
        <v>7</v>
      </c>
      <c r="Q8" s="29">
        <v>14</v>
      </c>
      <c r="R8" s="29">
        <v>10</v>
      </c>
      <c r="S8" s="31">
        <f t="shared" si="3"/>
        <v>65</v>
      </c>
      <c r="T8" s="5">
        <v>20</v>
      </c>
      <c r="U8" s="5">
        <v>287</v>
      </c>
      <c r="V8" s="67">
        <v>13</v>
      </c>
      <c r="W8" s="68">
        <v>15</v>
      </c>
      <c r="X8" s="179">
        <v>4</v>
      </c>
      <c r="Y8" s="179">
        <v>14</v>
      </c>
      <c r="Z8" s="179">
        <v>6</v>
      </c>
      <c r="AA8" s="77">
        <f t="shared" si="4"/>
        <v>24</v>
      </c>
      <c r="AB8" s="81">
        <f t="shared" si="5"/>
        <v>52</v>
      </c>
    </row>
    <row r="9" spans="1:28" s="8" customFormat="1">
      <c r="A9" s="7">
        <v>5</v>
      </c>
      <c r="B9" s="27">
        <f t="shared" si="0"/>
        <v>153</v>
      </c>
      <c r="C9" s="21">
        <v>67</v>
      </c>
      <c r="D9" s="32">
        <f t="shared" si="1"/>
        <v>34</v>
      </c>
      <c r="E9" s="33">
        <v>3</v>
      </c>
      <c r="F9" s="33">
        <v>10</v>
      </c>
      <c r="G9" s="33">
        <v>6</v>
      </c>
      <c r="H9" s="23">
        <f t="shared" si="2"/>
        <v>14</v>
      </c>
      <c r="I9" s="30">
        <v>86</v>
      </c>
      <c r="J9" s="32">
        <v>20</v>
      </c>
      <c r="K9" s="32">
        <v>10</v>
      </c>
      <c r="L9" s="32">
        <v>6</v>
      </c>
      <c r="M9" s="32">
        <v>6</v>
      </c>
      <c r="N9" s="33">
        <v>2</v>
      </c>
      <c r="O9" s="33">
        <v>2</v>
      </c>
      <c r="P9" s="33">
        <v>5</v>
      </c>
      <c r="Q9" s="33">
        <v>3</v>
      </c>
      <c r="R9" s="33">
        <v>16</v>
      </c>
      <c r="S9" s="34">
        <f t="shared" si="3"/>
        <v>16</v>
      </c>
      <c r="T9" s="8">
        <v>16</v>
      </c>
      <c r="U9" s="8">
        <v>137</v>
      </c>
      <c r="V9" s="69">
        <v>12</v>
      </c>
      <c r="W9" s="70">
        <v>11</v>
      </c>
      <c r="X9" s="180">
        <v>5</v>
      </c>
      <c r="Y9" s="180">
        <v>3</v>
      </c>
      <c r="Z9" s="180">
        <v>3</v>
      </c>
      <c r="AA9" s="77">
        <f t="shared" si="4"/>
        <v>11</v>
      </c>
      <c r="AB9" s="81">
        <f t="shared" si="5"/>
        <v>34</v>
      </c>
    </row>
    <row r="10" spans="1:28" s="8" customFormat="1">
      <c r="A10" s="7">
        <v>6</v>
      </c>
      <c r="B10" s="27">
        <f t="shared" si="0"/>
        <v>153</v>
      </c>
      <c r="C10" s="21">
        <v>55</v>
      </c>
      <c r="D10" s="32">
        <f t="shared" si="1"/>
        <v>35</v>
      </c>
      <c r="E10" s="33">
        <v>3</v>
      </c>
      <c r="F10" s="33">
        <v>5</v>
      </c>
      <c r="G10" s="33">
        <v>0</v>
      </c>
      <c r="H10" s="23">
        <f t="shared" si="2"/>
        <v>12</v>
      </c>
      <c r="I10" s="30">
        <v>98</v>
      </c>
      <c r="J10" s="32">
        <v>26</v>
      </c>
      <c r="K10" s="32">
        <v>10</v>
      </c>
      <c r="L10" s="32">
        <v>14</v>
      </c>
      <c r="M10" s="32">
        <v>2</v>
      </c>
      <c r="N10" s="33">
        <v>5</v>
      </c>
      <c r="O10" s="33">
        <v>4</v>
      </c>
      <c r="P10" s="33">
        <v>1</v>
      </c>
      <c r="Q10" s="33">
        <v>4</v>
      </c>
      <c r="R10" s="33">
        <v>12</v>
      </c>
      <c r="S10" s="34">
        <f t="shared" si="3"/>
        <v>20</v>
      </c>
      <c r="T10" s="8">
        <v>17</v>
      </c>
      <c r="U10" s="8">
        <v>136</v>
      </c>
      <c r="V10" s="69">
        <v>5</v>
      </c>
      <c r="W10" s="70">
        <v>14</v>
      </c>
      <c r="X10" s="180">
        <v>5</v>
      </c>
      <c r="Y10" s="180">
        <v>8</v>
      </c>
      <c r="Z10" s="180">
        <v>3</v>
      </c>
      <c r="AA10" s="77">
        <f t="shared" si="4"/>
        <v>16</v>
      </c>
      <c r="AB10" s="81">
        <f t="shared" si="5"/>
        <v>35</v>
      </c>
    </row>
    <row r="11" spans="1:28" s="8" customFormat="1">
      <c r="A11" s="7">
        <v>7</v>
      </c>
      <c r="B11" s="27">
        <f t="shared" si="0"/>
        <v>161</v>
      </c>
      <c r="C11" s="21">
        <v>75</v>
      </c>
      <c r="D11" s="32">
        <f t="shared" si="1"/>
        <v>60</v>
      </c>
      <c r="E11" s="33">
        <v>3</v>
      </c>
      <c r="F11" s="33">
        <v>4</v>
      </c>
      <c r="G11" s="33">
        <v>0</v>
      </c>
      <c r="H11" s="23">
        <f t="shared" si="2"/>
        <v>8</v>
      </c>
      <c r="I11" s="30">
        <v>86</v>
      </c>
      <c r="J11" s="32">
        <v>12</v>
      </c>
      <c r="K11" s="32">
        <v>8</v>
      </c>
      <c r="L11" s="32">
        <v>5</v>
      </c>
      <c r="M11" s="32">
        <v>9</v>
      </c>
      <c r="N11" s="33">
        <v>5</v>
      </c>
      <c r="O11" s="33">
        <v>3</v>
      </c>
      <c r="P11" s="33">
        <v>0</v>
      </c>
      <c r="Q11" s="33">
        <v>2</v>
      </c>
      <c r="R11" s="33">
        <v>26</v>
      </c>
      <c r="S11" s="34">
        <f t="shared" si="3"/>
        <v>16</v>
      </c>
      <c r="T11" s="8">
        <v>30</v>
      </c>
      <c r="U11" s="8">
        <v>131</v>
      </c>
      <c r="V11" s="69">
        <v>2</v>
      </c>
      <c r="W11" s="70">
        <v>36</v>
      </c>
      <c r="X11" s="180">
        <v>8</v>
      </c>
      <c r="Y11" s="180">
        <v>8</v>
      </c>
      <c r="Z11" s="180">
        <v>6</v>
      </c>
      <c r="AA11" s="77">
        <f t="shared" si="4"/>
        <v>22</v>
      </c>
      <c r="AB11" s="81">
        <f t="shared" si="5"/>
        <v>60</v>
      </c>
    </row>
    <row r="12" spans="1:28" s="8" customFormat="1">
      <c r="A12" s="7">
        <v>8</v>
      </c>
      <c r="B12" s="27">
        <f t="shared" si="0"/>
        <v>167</v>
      </c>
      <c r="C12" s="21">
        <v>59</v>
      </c>
      <c r="D12" s="32">
        <f>SUM(AB12)</f>
        <v>37</v>
      </c>
      <c r="E12" s="33">
        <v>1</v>
      </c>
      <c r="F12" s="33">
        <v>5</v>
      </c>
      <c r="G12" s="33">
        <v>3</v>
      </c>
      <c r="H12" s="23">
        <f t="shared" si="2"/>
        <v>13</v>
      </c>
      <c r="I12" s="30">
        <v>108</v>
      </c>
      <c r="J12" s="32">
        <v>8</v>
      </c>
      <c r="K12" s="32">
        <v>9</v>
      </c>
      <c r="L12" s="32">
        <v>7</v>
      </c>
      <c r="M12" s="32">
        <v>17</v>
      </c>
      <c r="N12" s="33">
        <v>4</v>
      </c>
      <c r="O12" s="33">
        <v>9</v>
      </c>
      <c r="P12" s="33">
        <v>2</v>
      </c>
      <c r="Q12" s="33">
        <v>3</v>
      </c>
      <c r="R12" s="33">
        <v>21</v>
      </c>
      <c r="S12" s="34">
        <f t="shared" si="3"/>
        <v>28</v>
      </c>
      <c r="T12" s="8">
        <v>52</v>
      </c>
      <c r="U12" s="8">
        <v>115</v>
      </c>
      <c r="V12" s="69">
        <v>0</v>
      </c>
      <c r="W12" s="70">
        <v>28</v>
      </c>
      <c r="X12" s="180">
        <v>4</v>
      </c>
      <c r="Y12" s="180">
        <v>2</v>
      </c>
      <c r="Z12" s="180">
        <v>3</v>
      </c>
      <c r="AA12" s="77">
        <f t="shared" si="4"/>
        <v>9</v>
      </c>
      <c r="AB12" s="81">
        <f t="shared" si="5"/>
        <v>37</v>
      </c>
    </row>
    <row r="13" spans="1:28" s="8" customFormat="1">
      <c r="A13" s="7">
        <v>9</v>
      </c>
      <c r="B13" s="27">
        <f t="shared" si="0"/>
        <v>163</v>
      </c>
      <c r="C13" s="21">
        <v>77</v>
      </c>
      <c r="D13" s="32">
        <f t="shared" si="1"/>
        <v>48</v>
      </c>
      <c r="E13" s="33">
        <v>5</v>
      </c>
      <c r="F13" s="33">
        <v>8</v>
      </c>
      <c r="G13" s="33">
        <v>1</v>
      </c>
      <c r="H13" s="23">
        <f t="shared" si="2"/>
        <v>15</v>
      </c>
      <c r="I13" s="30">
        <v>86</v>
      </c>
      <c r="J13" s="32">
        <v>17</v>
      </c>
      <c r="K13" s="32">
        <v>6</v>
      </c>
      <c r="L13" s="32">
        <v>4</v>
      </c>
      <c r="M13" s="32">
        <v>2</v>
      </c>
      <c r="N13" s="33">
        <v>3</v>
      </c>
      <c r="O13" s="33">
        <v>1</v>
      </c>
      <c r="P13" s="33">
        <v>1</v>
      </c>
      <c r="Q13" s="33">
        <v>0</v>
      </c>
      <c r="R13" s="33">
        <v>22</v>
      </c>
      <c r="S13" s="34">
        <f t="shared" si="3"/>
        <v>30</v>
      </c>
      <c r="T13" s="8">
        <v>35</v>
      </c>
      <c r="U13" s="8">
        <v>129</v>
      </c>
      <c r="V13" s="69">
        <v>6</v>
      </c>
      <c r="W13" s="70">
        <v>27</v>
      </c>
      <c r="X13" s="180">
        <v>3</v>
      </c>
      <c r="Y13" s="180">
        <v>9</v>
      </c>
      <c r="Z13" s="180">
        <v>3</v>
      </c>
      <c r="AA13" s="77">
        <f t="shared" si="4"/>
        <v>15</v>
      </c>
      <c r="AB13" s="81">
        <f t="shared" si="5"/>
        <v>48</v>
      </c>
    </row>
    <row r="14" spans="1:28" s="8" customFormat="1">
      <c r="A14" s="7">
        <v>10</v>
      </c>
      <c r="B14" s="27">
        <f t="shared" si="0"/>
        <v>108</v>
      </c>
      <c r="C14" s="21">
        <v>43</v>
      </c>
      <c r="D14" s="28">
        <f t="shared" si="1"/>
        <v>35</v>
      </c>
      <c r="E14" s="29">
        <v>1</v>
      </c>
      <c r="F14" s="29">
        <v>1</v>
      </c>
      <c r="G14" s="29">
        <v>0</v>
      </c>
      <c r="H14" s="23">
        <f t="shared" si="2"/>
        <v>6</v>
      </c>
      <c r="I14" s="30">
        <v>65</v>
      </c>
      <c r="J14" s="28">
        <v>6</v>
      </c>
      <c r="K14" s="28">
        <v>7</v>
      </c>
      <c r="L14" s="28">
        <v>5</v>
      </c>
      <c r="M14" s="28">
        <v>4</v>
      </c>
      <c r="N14" s="29">
        <v>1</v>
      </c>
      <c r="O14" s="29">
        <v>7</v>
      </c>
      <c r="P14" s="29">
        <v>4</v>
      </c>
      <c r="Q14" s="29">
        <v>10</v>
      </c>
      <c r="R14" s="29">
        <v>13</v>
      </c>
      <c r="S14" s="31">
        <f t="shared" si="3"/>
        <v>8</v>
      </c>
      <c r="T14" s="8">
        <v>6</v>
      </c>
      <c r="U14" s="8">
        <v>102</v>
      </c>
      <c r="V14" s="69">
        <v>9</v>
      </c>
      <c r="W14" s="70">
        <v>16</v>
      </c>
      <c r="X14" s="180">
        <v>3</v>
      </c>
      <c r="Y14" s="180">
        <v>6</v>
      </c>
      <c r="Z14" s="180">
        <v>1</v>
      </c>
      <c r="AA14" s="77">
        <f t="shared" si="4"/>
        <v>10</v>
      </c>
      <c r="AB14" s="81">
        <f t="shared" si="5"/>
        <v>35</v>
      </c>
    </row>
    <row r="15" spans="1:28" s="8" customFormat="1">
      <c r="A15" s="7">
        <v>11</v>
      </c>
      <c r="B15" s="27">
        <f t="shared" si="0"/>
        <v>136</v>
      </c>
      <c r="C15" s="21">
        <v>78</v>
      </c>
      <c r="D15" s="28">
        <f t="shared" si="1"/>
        <v>52</v>
      </c>
      <c r="E15" s="29">
        <v>1</v>
      </c>
      <c r="F15" s="29">
        <v>6</v>
      </c>
      <c r="G15" s="29">
        <v>6</v>
      </c>
      <c r="H15" s="23">
        <f t="shared" si="2"/>
        <v>13</v>
      </c>
      <c r="I15" s="30">
        <f>144-86</f>
        <v>58</v>
      </c>
      <c r="J15" s="28">
        <v>8</v>
      </c>
      <c r="K15" s="28">
        <v>6</v>
      </c>
      <c r="L15" s="28">
        <v>7</v>
      </c>
      <c r="M15" s="28">
        <v>2</v>
      </c>
      <c r="N15" s="29">
        <v>3</v>
      </c>
      <c r="O15" s="29">
        <v>2</v>
      </c>
      <c r="P15" s="29">
        <v>1</v>
      </c>
      <c r="Q15" s="29">
        <v>3</v>
      </c>
      <c r="R15" s="29">
        <v>10</v>
      </c>
      <c r="S15" s="31">
        <f t="shared" si="3"/>
        <v>16</v>
      </c>
      <c r="T15" s="8">
        <v>30</v>
      </c>
      <c r="U15" s="8">
        <v>111</v>
      </c>
      <c r="V15" s="69">
        <v>11</v>
      </c>
      <c r="W15" s="70">
        <v>26</v>
      </c>
      <c r="X15" s="180">
        <v>4</v>
      </c>
      <c r="Y15" s="180">
        <v>9</v>
      </c>
      <c r="Z15" s="180">
        <v>2</v>
      </c>
      <c r="AA15" s="77">
        <f t="shared" si="4"/>
        <v>15</v>
      </c>
      <c r="AB15" s="81">
        <f t="shared" si="5"/>
        <v>52</v>
      </c>
    </row>
    <row r="16" spans="1:28" s="8" customFormat="1">
      <c r="A16" s="407">
        <v>12</v>
      </c>
      <c r="B16" s="409">
        <f t="shared" si="0"/>
        <v>153</v>
      </c>
      <c r="C16" s="411">
        <v>57</v>
      </c>
      <c r="D16" s="37">
        <f t="shared" si="1"/>
        <v>38</v>
      </c>
      <c r="E16" s="38">
        <v>3</v>
      </c>
      <c r="F16" s="38">
        <v>3</v>
      </c>
      <c r="G16" s="38">
        <v>0</v>
      </c>
      <c r="H16" s="23">
        <f t="shared" si="2"/>
        <v>13</v>
      </c>
      <c r="I16" s="39">
        <v>96</v>
      </c>
      <c r="J16" s="37">
        <v>17</v>
      </c>
      <c r="K16" s="37">
        <v>8</v>
      </c>
      <c r="L16" s="37">
        <v>1</v>
      </c>
      <c r="M16" s="37">
        <v>4</v>
      </c>
      <c r="N16" s="38">
        <v>2</v>
      </c>
      <c r="O16" s="38">
        <v>2</v>
      </c>
      <c r="P16" s="38">
        <v>1</v>
      </c>
      <c r="Q16" s="38">
        <v>4</v>
      </c>
      <c r="R16" s="38">
        <v>38</v>
      </c>
      <c r="S16" s="40">
        <f t="shared" si="3"/>
        <v>19</v>
      </c>
      <c r="T16" s="8">
        <v>46</v>
      </c>
      <c r="U16" s="8">
        <v>107</v>
      </c>
      <c r="V16" s="83">
        <v>5</v>
      </c>
      <c r="W16" s="84">
        <v>16</v>
      </c>
      <c r="X16" s="181">
        <v>7</v>
      </c>
      <c r="Y16" s="181">
        <v>4</v>
      </c>
      <c r="Z16" s="181">
        <v>6</v>
      </c>
      <c r="AA16" s="182">
        <f t="shared" si="4"/>
        <v>17</v>
      </c>
      <c r="AB16" s="86">
        <f t="shared" si="5"/>
        <v>38</v>
      </c>
    </row>
    <row r="17" spans="1:34" s="8" customFormat="1" ht="15.75" thickBot="1">
      <c r="A17" s="389" t="s">
        <v>76</v>
      </c>
      <c r="B17" s="184">
        <f>SUM(B5:B16)</f>
        <v>2150</v>
      </c>
      <c r="C17" s="185">
        <f t="shared" ref="C17:S17" si="6">SUM(C5:C16)</f>
        <v>983</v>
      </c>
      <c r="D17" s="185">
        <f t="shared" si="6"/>
        <v>515</v>
      </c>
      <c r="E17" s="185">
        <f t="shared" si="6"/>
        <v>50</v>
      </c>
      <c r="F17" s="185">
        <f t="shared" si="6"/>
        <v>101</v>
      </c>
      <c r="G17" s="185">
        <f t="shared" si="6"/>
        <v>23</v>
      </c>
      <c r="H17" s="185">
        <f t="shared" si="6"/>
        <v>294</v>
      </c>
      <c r="I17" s="186">
        <f t="shared" si="6"/>
        <v>1167</v>
      </c>
      <c r="J17" s="187">
        <f t="shared" si="6"/>
        <v>195</v>
      </c>
      <c r="K17" s="187">
        <f t="shared" si="6"/>
        <v>120</v>
      </c>
      <c r="L17" s="187">
        <f t="shared" si="6"/>
        <v>77</v>
      </c>
      <c r="M17" s="187">
        <f t="shared" si="6"/>
        <v>71</v>
      </c>
      <c r="N17" s="188">
        <f>SUM(N5:N16)</f>
        <v>53</v>
      </c>
      <c r="O17" s="188">
        <f>SUM(O5:O16)</f>
        <v>57</v>
      </c>
      <c r="P17" s="188">
        <f>SUM(P5:P16)</f>
        <v>27</v>
      </c>
      <c r="Q17" s="188">
        <f>SUM(Q5:Q16)</f>
        <v>57</v>
      </c>
      <c r="R17" s="188">
        <f>SUM(R5:R16)</f>
        <v>206</v>
      </c>
      <c r="S17" s="189">
        <f t="shared" si="6"/>
        <v>304</v>
      </c>
      <c r="T17" s="8">
        <f>SUM(T5:T16)</f>
        <v>305</v>
      </c>
      <c r="U17" s="8">
        <f>SUM(U5:U16)</f>
        <v>1852</v>
      </c>
      <c r="V17" s="87">
        <f>SUM(V5:V16)</f>
        <v>78</v>
      </c>
      <c r="W17" s="88">
        <f t="shared" ref="W17:AB17" si="7">SUM(W5:W16)</f>
        <v>269</v>
      </c>
      <c r="X17" s="88">
        <f t="shared" si="7"/>
        <v>47</v>
      </c>
      <c r="Y17" s="88">
        <f t="shared" si="7"/>
        <v>73</v>
      </c>
      <c r="Z17" s="88">
        <f t="shared" si="7"/>
        <v>48</v>
      </c>
      <c r="AA17" s="89">
        <f t="shared" si="7"/>
        <v>168</v>
      </c>
      <c r="AB17" s="90">
        <f t="shared" si="7"/>
        <v>515</v>
      </c>
    </row>
    <row r="18" spans="1:34" s="5" customFormat="1" ht="9" customHeight="1" thickBot="1">
      <c r="A18" s="9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</row>
    <row r="19" spans="1:34" s="5" customFormat="1">
      <c r="A19" s="559" t="s">
        <v>56</v>
      </c>
      <c r="B19" s="575" t="s">
        <v>87</v>
      </c>
      <c r="C19" s="576"/>
      <c r="D19" s="576"/>
      <c r="E19" s="576"/>
      <c r="F19" s="576"/>
      <c r="G19" s="576"/>
      <c r="H19" s="576"/>
      <c r="I19" s="576"/>
      <c r="J19" s="576"/>
      <c r="K19" s="576"/>
      <c r="L19" s="576"/>
      <c r="M19" s="576"/>
      <c r="N19" s="577"/>
      <c r="O19" s="577"/>
      <c r="P19" s="577"/>
      <c r="Q19" s="577"/>
      <c r="R19" s="577"/>
      <c r="S19" s="578"/>
      <c r="T19" s="5" t="s">
        <v>72</v>
      </c>
    </row>
    <row r="20" spans="1:34" s="5" customFormat="1" ht="15.75" thickBot="1">
      <c r="A20" s="560"/>
      <c r="B20" s="579" t="s">
        <v>12</v>
      </c>
      <c r="C20" s="581" t="s">
        <v>20</v>
      </c>
      <c r="D20" s="410"/>
      <c r="E20" s="410"/>
      <c r="F20" s="410"/>
      <c r="G20" s="410"/>
      <c r="H20" s="410"/>
      <c r="I20" s="583" t="s">
        <v>88</v>
      </c>
      <c r="J20" s="410"/>
      <c r="K20" s="410"/>
      <c r="L20" s="410"/>
      <c r="M20" s="410"/>
      <c r="N20" s="410"/>
      <c r="O20" s="410"/>
      <c r="P20" s="410"/>
      <c r="Q20" s="410"/>
      <c r="R20" s="410"/>
      <c r="S20" s="48"/>
      <c r="T20" s="585" t="s">
        <v>71</v>
      </c>
      <c r="V20" s="5" t="s">
        <v>89</v>
      </c>
    </row>
    <row r="21" spans="1:34" s="5" customFormat="1">
      <c r="A21" s="561"/>
      <c r="B21" s="580"/>
      <c r="C21" s="582"/>
      <c r="D21" s="267" t="s">
        <v>5</v>
      </c>
      <c r="E21" s="50" t="s">
        <v>67</v>
      </c>
      <c r="F21" s="50" t="s">
        <v>68</v>
      </c>
      <c r="G21" s="50" t="s">
        <v>69</v>
      </c>
      <c r="H21" s="50" t="s">
        <v>19</v>
      </c>
      <c r="I21" s="584"/>
      <c r="J21" s="49" t="s">
        <v>90</v>
      </c>
      <c r="K21" s="49" t="s">
        <v>91</v>
      </c>
      <c r="L21" s="49" t="s">
        <v>92</v>
      </c>
      <c r="M21" s="49" t="s">
        <v>93</v>
      </c>
      <c r="N21" s="16" t="s">
        <v>49</v>
      </c>
      <c r="O21" s="16" t="s">
        <v>50</v>
      </c>
      <c r="P21" s="16" t="s">
        <v>51</v>
      </c>
      <c r="Q21" s="16" t="s">
        <v>66</v>
      </c>
      <c r="R21" s="16" t="s">
        <v>48</v>
      </c>
      <c r="S21" s="51" t="s">
        <v>94</v>
      </c>
      <c r="T21" s="585"/>
      <c r="U21" s="273" t="s">
        <v>73</v>
      </c>
      <c r="V21" s="71" t="s">
        <v>43</v>
      </c>
      <c r="W21" s="72" t="s">
        <v>44</v>
      </c>
      <c r="X21" s="177" t="s">
        <v>53</v>
      </c>
      <c r="Y21" s="177" t="s">
        <v>52</v>
      </c>
      <c r="Z21" s="177" t="s">
        <v>54</v>
      </c>
      <c r="AA21" s="75" t="s">
        <v>45</v>
      </c>
      <c r="AB21" s="183" t="s">
        <v>55</v>
      </c>
    </row>
    <row r="22" spans="1:34" s="5" customFormat="1">
      <c r="A22" s="7">
        <v>1</v>
      </c>
      <c r="B22" s="27">
        <f>C22+I22</f>
        <v>122</v>
      </c>
      <c r="C22" s="55">
        <v>58</v>
      </c>
      <c r="D22" s="56">
        <f t="shared" ref="D22:D33" si="8">AB22</f>
        <v>28</v>
      </c>
      <c r="E22" s="57">
        <v>3</v>
      </c>
      <c r="F22" s="57">
        <v>7</v>
      </c>
      <c r="G22" s="57">
        <v>8</v>
      </c>
      <c r="H22" s="57">
        <f t="shared" ref="H22:H33" si="9">C22-D22-E22-F22-G22</f>
        <v>12</v>
      </c>
      <c r="I22" s="24">
        <v>64</v>
      </c>
      <c r="J22" s="25">
        <v>12</v>
      </c>
      <c r="K22" s="25">
        <v>4</v>
      </c>
      <c r="L22" s="25">
        <v>7</v>
      </c>
      <c r="M22" s="25">
        <v>4</v>
      </c>
      <c r="N22" s="175">
        <v>3</v>
      </c>
      <c r="O22" s="175">
        <v>2</v>
      </c>
      <c r="P22" s="175">
        <v>2</v>
      </c>
      <c r="Q22" s="175">
        <v>3</v>
      </c>
      <c r="R22" s="175">
        <v>10</v>
      </c>
      <c r="S22" s="26">
        <f>I22-(J22+K22+L22+M22+N22+O22+P22+Q22+R22)</f>
        <v>17</v>
      </c>
      <c r="T22" s="5">
        <v>4</v>
      </c>
      <c r="U22" s="5">
        <v>118</v>
      </c>
      <c r="V22" s="73">
        <v>2</v>
      </c>
      <c r="W22" s="74">
        <v>19</v>
      </c>
      <c r="X22" s="178">
        <v>1</v>
      </c>
      <c r="Y22" s="178">
        <v>5</v>
      </c>
      <c r="Z22" s="178">
        <v>1</v>
      </c>
      <c r="AA22" s="76">
        <f>SUM(X22:Z22)</f>
        <v>7</v>
      </c>
      <c r="AB22" s="80">
        <f>SUM(V22:Z22)</f>
        <v>28</v>
      </c>
    </row>
    <row r="23" spans="1:34" s="5" customFormat="1">
      <c r="A23" s="7">
        <v>2</v>
      </c>
      <c r="B23" s="27">
        <f>C23+I23</f>
        <v>160</v>
      </c>
      <c r="C23" s="55">
        <v>83</v>
      </c>
      <c r="D23" s="58">
        <f t="shared" si="8"/>
        <v>35</v>
      </c>
      <c r="E23" s="59">
        <v>2</v>
      </c>
      <c r="F23" s="59">
        <v>10</v>
      </c>
      <c r="G23" s="59">
        <v>7</v>
      </c>
      <c r="H23" s="59">
        <f t="shared" si="9"/>
        <v>29</v>
      </c>
      <c r="I23" s="30">
        <v>77</v>
      </c>
      <c r="J23" s="28">
        <v>18</v>
      </c>
      <c r="K23" s="28">
        <v>8</v>
      </c>
      <c r="L23" s="28">
        <v>3</v>
      </c>
      <c r="M23" s="28">
        <v>4</v>
      </c>
      <c r="N23" s="29">
        <v>4</v>
      </c>
      <c r="O23" s="29">
        <v>9</v>
      </c>
      <c r="P23" s="29">
        <v>1</v>
      </c>
      <c r="Q23" s="29">
        <v>3</v>
      </c>
      <c r="R23" s="29">
        <v>11</v>
      </c>
      <c r="S23" s="31">
        <f t="shared" ref="S23:S33" si="10">I23-(J23+K23+L23+M23+N23+O23+P23+Q23+R23)</f>
        <v>16</v>
      </c>
      <c r="T23" s="5">
        <v>10</v>
      </c>
      <c r="U23" s="5">
        <v>150</v>
      </c>
      <c r="V23" s="67">
        <v>8</v>
      </c>
      <c r="W23" s="68">
        <v>18</v>
      </c>
      <c r="X23" s="179">
        <v>3</v>
      </c>
      <c r="Y23" s="179">
        <v>5</v>
      </c>
      <c r="Z23" s="179">
        <v>1</v>
      </c>
      <c r="AA23" s="77">
        <f t="shared" ref="AA23:AA33" si="11">SUM(X23:Z23)</f>
        <v>9</v>
      </c>
      <c r="AB23" s="81">
        <f t="shared" ref="AB23:AB33" si="12">SUM(V23:Z23)</f>
        <v>35</v>
      </c>
    </row>
    <row r="24" spans="1:34" s="5" customFormat="1">
      <c r="A24" s="7">
        <v>3</v>
      </c>
      <c r="B24" s="27">
        <f>C24+I24</f>
        <v>492</v>
      </c>
      <c r="C24" s="55">
        <v>215</v>
      </c>
      <c r="D24" s="58">
        <f t="shared" si="8"/>
        <v>67</v>
      </c>
      <c r="E24" s="59">
        <v>36</v>
      </c>
      <c r="F24" s="59">
        <v>26</v>
      </c>
      <c r="G24" s="59">
        <v>12</v>
      </c>
      <c r="H24" s="59">
        <f t="shared" si="9"/>
        <v>74</v>
      </c>
      <c r="I24" s="30">
        <v>277</v>
      </c>
      <c r="J24" s="28">
        <v>79</v>
      </c>
      <c r="K24" s="28">
        <v>48</v>
      </c>
      <c r="L24" s="28">
        <v>7</v>
      </c>
      <c r="M24" s="28">
        <v>19</v>
      </c>
      <c r="N24" s="29">
        <v>26</v>
      </c>
      <c r="O24" s="29">
        <v>23</v>
      </c>
      <c r="P24" s="29">
        <v>3</v>
      </c>
      <c r="Q24" s="29">
        <v>9</v>
      </c>
      <c r="R24" s="29">
        <v>15</v>
      </c>
      <c r="S24" s="31">
        <f t="shared" si="10"/>
        <v>48</v>
      </c>
      <c r="T24" s="5">
        <v>10</v>
      </c>
      <c r="U24" s="5">
        <v>482</v>
      </c>
      <c r="V24" s="67">
        <v>7</v>
      </c>
      <c r="W24" s="68">
        <v>30</v>
      </c>
      <c r="X24" s="179">
        <v>8</v>
      </c>
      <c r="Y24" s="179">
        <v>12</v>
      </c>
      <c r="Z24" s="179">
        <v>10</v>
      </c>
      <c r="AA24" s="77">
        <f t="shared" si="11"/>
        <v>30</v>
      </c>
      <c r="AB24" s="81">
        <f t="shared" si="12"/>
        <v>67</v>
      </c>
    </row>
    <row r="25" spans="1:34" s="5" customFormat="1">
      <c r="A25" s="7">
        <v>4</v>
      </c>
      <c r="B25" s="27">
        <f>C25+I25</f>
        <v>193</v>
      </c>
      <c r="C25" s="55">
        <v>88</v>
      </c>
      <c r="D25" s="58">
        <f t="shared" si="8"/>
        <v>46</v>
      </c>
      <c r="E25" s="59">
        <v>4</v>
      </c>
      <c r="F25" s="59">
        <v>10</v>
      </c>
      <c r="G25" s="59">
        <v>7</v>
      </c>
      <c r="H25" s="59">
        <f t="shared" si="9"/>
        <v>21</v>
      </c>
      <c r="I25" s="30">
        <v>105</v>
      </c>
      <c r="J25" s="28">
        <v>23</v>
      </c>
      <c r="K25" s="28">
        <v>12</v>
      </c>
      <c r="L25" s="28">
        <v>4</v>
      </c>
      <c r="M25" s="28">
        <v>9</v>
      </c>
      <c r="N25" s="29">
        <v>6</v>
      </c>
      <c r="O25" s="29">
        <v>9</v>
      </c>
      <c r="P25" s="29">
        <v>0</v>
      </c>
      <c r="Q25" s="29">
        <v>0</v>
      </c>
      <c r="R25" s="29">
        <v>11</v>
      </c>
      <c r="S25" s="31">
        <f t="shared" si="10"/>
        <v>31</v>
      </c>
      <c r="T25" s="5">
        <v>19</v>
      </c>
      <c r="U25" s="5">
        <v>174</v>
      </c>
      <c r="V25" s="67">
        <v>7</v>
      </c>
      <c r="W25" s="68">
        <v>26</v>
      </c>
      <c r="X25" s="179">
        <v>2</v>
      </c>
      <c r="Y25" s="179">
        <v>4</v>
      </c>
      <c r="Z25" s="179">
        <v>7</v>
      </c>
      <c r="AA25" s="77">
        <f t="shared" si="11"/>
        <v>13</v>
      </c>
      <c r="AB25" s="81">
        <f t="shared" si="12"/>
        <v>46</v>
      </c>
      <c r="AC25" s="8"/>
      <c r="AD25" s="8"/>
      <c r="AE25" s="8"/>
      <c r="AF25" s="8"/>
      <c r="AG25" s="8"/>
      <c r="AH25" s="8"/>
    </row>
    <row r="26" spans="1:34" s="8" customFormat="1">
      <c r="A26" s="7">
        <v>5</v>
      </c>
      <c r="B26" s="27">
        <f>C26+I26</f>
        <v>142</v>
      </c>
      <c r="C26" s="55">
        <v>68</v>
      </c>
      <c r="D26" s="58">
        <f t="shared" si="8"/>
        <v>42</v>
      </c>
      <c r="E26" s="59">
        <v>5</v>
      </c>
      <c r="F26" s="59">
        <v>4</v>
      </c>
      <c r="G26" s="59">
        <v>3</v>
      </c>
      <c r="H26" s="59">
        <f t="shared" si="9"/>
        <v>14</v>
      </c>
      <c r="I26" s="30">
        <v>74</v>
      </c>
      <c r="J26" s="32">
        <v>16</v>
      </c>
      <c r="K26" s="32">
        <v>7</v>
      </c>
      <c r="L26" s="32">
        <v>9</v>
      </c>
      <c r="M26" s="32">
        <v>3</v>
      </c>
      <c r="N26" s="33">
        <v>4</v>
      </c>
      <c r="O26" s="33">
        <v>5</v>
      </c>
      <c r="P26" s="33">
        <v>5</v>
      </c>
      <c r="Q26" s="33">
        <v>6</v>
      </c>
      <c r="R26" s="33">
        <v>2</v>
      </c>
      <c r="S26" s="34">
        <f t="shared" si="10"/>
        <v>17</v>
      </c>
      <c r="T26" s="8">
        <v>3</v>
      </c>
      <c r="U26" s="8">
        <v>137</v>
      </c>
      <c r="V26" s="69">
        <v>3</v>
      </c>
      <c r="W26" s="70">
        <v>24</v>
      </c>
      <c r="X26" s="180">
        <v>9</v>
      </c>
      <c r="Y26" s="180">
        <v>2</v>
      </c>
      <c r="Z26" s="180">
        <v>4</v>
      </c>
      <c r="AA26" s="78">
        <f t="shared" si="11"/>
        <v>15</v>
      </c>
      <c r="AB26" s="81">
        <f t="shared" si="12"/>
        <v>42</v>
      </c>
    </row>
    <row r="27" spans="1:34" s="8" customFormat="1">
      <c r="A27" s="7">
        <v>6</v>
      </c>
      <c r="B27" s="27">
        <f t="shared" ref="B27:B32" si="13">C27+I27</f>
        <v>138</v>
      </c>
      <c r="C27" s="55">
        <v>57</v>
      </c>
      <c r="D27" s="58">
        <f t="shared" si="8"/>
        <v>29</v>
      </c>
      <c r="E27" s="59">
        <v>0</v>
      </c>
      <c r="F27" s="59">
        <v>11</v>
      </c>
      <c r="G27" s="59">
        <v>3</v>
      </c>
      <c r="H27" s="59">
        <f t="shared" si="9"/>
        <v>14</v>
      </c>
      <c r="I27" s="30">
        <v>81</v>
      </c>
      <c r="J27" s="32">
        <v>22</v>
      </c>
      <c r="K27" s="32">
        <v>9</v>
      </c>
      <c r="L27" s="32">
        <v>9</v>
      </c>
      <c r="M27" s="32">
        <v>2</v>
      </c>
      <c r="N27" s="33">
        <v>3</v>
      </c>
      <c r="O27" s="33">
        <v>5</v>
      </c>
      <c r="P27" s="33">
        <v>1</v>
      </c>
      <c r="Q27" s="33">
        <v>3</v>
      </c>
      <c r="R27" s="33">
        <v>8</v>
      </c>
      <c r="S27" s="34">
        <f t="shared" si="10"/>
        <v>19</v>
      </c>
      <c r="T27" s="8">
        <v>22</v>
      </c>
      <c r="U27" s="8">
        <v>115</v>
      </c>
      <c r="V27" s="69">
        <v>1</v>
      </c>
      <c r="W27" s="70">
        <v>19</v>
      </c>
      <c r="X27" s="180">
        <v>1</v>
      </c>
      <c r="Y27" s="180">
        <v>4</v>
      </c>
      <c r="Z27" s="180">
        <v>4</v>
      </c>
      <c r="AA27" s="78">
        <f t="shared" si="11"/>
        <v>9</v>
      </c>
      <c r="AB27" s="81">
        <f t="shared" si="12"/>
        <v>29</v>
      </c>
    </row>
    <row r="28" spans="1:34" s="8" customFormat="1">
      <c r="A28" s="7">
        <v>7</v>
      </c>
      <c r="B28" s="27">
        <f t="shared" si="13"/>
        <v>128</v>
      </c>
      <c r="C28" s="55">
        <v>60</v>
      </c>
      <c r="D28" s="58">
        <f t="shared" si="8"/>
        <v>35</v>
      </c>
      <c r="E28" s="59">
        <v>3</v>
      </c>
      <c r="F28" s="59">
        <v>7</v>
      </c>
      <c r="G28" s="59">
        <v>3</v>
      </c>
      <c r="H28" s="59">
        <f t="shared" si="9"/>
        <v>12</v>
      </c>
      <c r="I28" s="30">
        <v>68</v>
      </c>
      <c r="J28" s="32">
        <v>11</v>
      </c>
      <c r="K28" s="32">
        <v>8</v>
      </c>
      <c r="L28" s="32">
        <v>3</v>
      </c>
      <c r="M28" s="32">
        <v>4</v>
      </c>
      <c r="N28" s="33">
        <v>2</v>
      </c>
      <c r="O28" s="33">
        <v>4</v>
      </c>
      <c r="P28" s="33">
        <v>0</v>
      </c>
      <c r="Q28" s="33">
        <v>2</v>
      </c>
      <c r="R28" s="33">
        <v>16</v>
      </c>
      <c r="S28" s="34">
        <f t="shared" si="10"/>
        <v>18</v>
      </c>
      <c r="T28" s="8">
        <v>20</v>
      </c>
      <c r="U28" s="8">
        <v>108</v>
      </c>
      <c r="V28" s="69">
        <v>3</v>
      </c>
      <c r="W28" s="70">
        <v>20</v>
      </c>
      <c r="X28" s="180">
        <v>2</v>
      </c>
      <c r="Y28" s="180">
        <v>8</v>
      </c>
      <c r="Z28" s="180">
        <v>2</v>
      </c>
      <c r="AA28" s="78">
        <f t="shared" si="11"/>
        <v>12</v>
      </c>
      <c r="AB28" s="81">
        <f t="shared" si="12"/>
        <v>35</v>
      </c>
    </row>
    <row r="29" spans="1:34" s="8" customFormat="1">
      <c r="A29" s="7">
        <v>8</v>
      </c>
      <c r="B29" s="27">
        <f t="shared" si="13"/>
        <v>135</v>
      </c>
      <c r="C29" s="55">
        <v>65</v>
      </c>
      <c r="D29" s="58">
        <f t="shared" si="8"/>
        <v>33</v>
      </c>
      <c r="E29" s="59">
        <v>2</v>
      </c>
      <c r="F29" s="59">
        <v>9</v>
      </c>
      <c r="G29" s="59">
        <v>0</v>
      </c>
      <c r="H29" s="59">
        <f t="shared" si="9"/>
        <v>21</v>
      </c>
      <c r="I29" s="30">
        <v>70</v>
      </c>
      <c r="J29" s="32">
        <v>12</v>
      </c>
      <c r="K29" s="32">
        <v>9</v>
      </c>
      <c r="L29" s="32">
        <v>1</v>
      </c>
      <c r="M29" s="32">
        <v>3</v>
      </c>
      <c r="N29" s="33">
        <v>2</v>
      </c>
      <c r="O29" s="33">
        <v>1</v>
      </c>
      <c r="P29" s="33">
        <v>2</v>
      </c>
      <c r="Q29" s="33">
        <v>2</v>
      </c>
      <c r="R29" s="33">
        <v>21</v>
      </c>
      <c r="S29" s="34">
        <f t="shared" si="10"/>
        <v>17</v>
      </c>
      <c r="T29" s="8">
        <v>10</v>
      </c>
      <c r="U29" s="8">
        <v>125</v>
      </c>
      <c r="V29" s="69">
        <v>6</v>
      </c>
      <c r="W29" s="70">
        <v>15</v>
      </c>
      <c r="X29" s="180">
        <v>4</v>
      </c>
      <c r="Y29" s="180">
        <v>1</v>
      </c>
      <c r="Z29" s="180">
        <v>7</v>
      </c>
      <c r="AA29" s="78">
        <f t="shared" si="11"/>
        <v>12</v>
      </c>
      <c r="AB29" s="81">
        <f t="shared" si="12"/>
        <v>33</v>
      </c>
    </row>
    <row r="30" spans="1:34" s="8" customFormat="1">
      <c r="A30" s="7">
        <v>9</v>
      </c>
      <c r="B30" s="27">
        <v>151</v>
      </c>
      <c r="C30" s="55">
        <v>63</v>
      </c>
      <c r="D30" s="58">
        <f t="shared" si="8"/>
        <v>48</v>
      </c>
      <c r="E30" s="59">
        <v>1</v>
      </c>
      <c r="F30" s="59">
        <v>0</v>
      </c>
      <c r="G30" s="59">
        <v>2</v>
      </c>
      <c r="H30" s="59">
        <f t="shared" si="9"/>
        <v>12</v>
      </c>
      <c r="I30" s="30">
        <v>88</v>
      </c>
      <c r="J30" s="32">
        <v>10</v>
      </c>
      <c r="K30" s="32">
        <v>11</v>
      </c>
      <c r="L30" s="32">
        <v>2</v>
      </c>
      <c r="M30" s="32">
        <v>5</v>
      </c>
      <c r="N30" s="33">
        <v>4</v>
      </c>
      <c r="O30" s="33">
        <v>5</v>
      </c>
      <c r="P30" s="33">
        <v>1</v>
      </c>
      <c r="Q30" s="33">
        <v>7</v>
      </c>
      <c r="R30" s="33">
        <v>18</v>
      </c>
      <c r="S30" s="34">
        <f t="shared" si="10"/>
        <v>25</v>
      </c>
      <c r="T30" s="8">
        <v>15</v>
      </c>
      <c r="U30" s="8">
        <v>136</v>
      </c>
      <c r="V30" s="69">
        <v>6</v>
      </c>
      <c r="W30" s="70">
        <v>31</v>
      </c>
      <c r="X30" s="180">
        <v>5</v>
      </c>
      <c r="Y30" s="180">
        <v>2</v>
      </c>
      <c r="Z30" s="180">
        <v>4</v>
      </c>
      <c r="AA30" s="78">
        <f t="shared" si="11"/>
        <v>11</v>
      </c>
      <c r="AB30" s="81">
        <f t="shared" si="12"/>
        <v>48</v>
      </c>
    </row>
    <row r="31" spans="1:34" s="8" customFormat="1">
      <c r="A31" s="7">
        <v>10</v>
      </c>
      <c r="B31" s="27">
        <f t="shared" si="13"/>
        <v>142</v>
      </c>
      <c r="C31" s="55">
        <v>67</v>
      </c>
      <c r="D31" s="58">
        <f t="shared" si="8"/>
        <v>49</v>
      </c>
      <c r="E31" s="59">
        <v>1</v>
      </c>
      <c r="F31" s="59">
        <v>7</v>
      </c>
      <c r="G31" s="59">
        <v>3</v>
      </c>
      <c r="H31" s="59">
        <f t="shared" si="9"/>
        <v>7</v>
      </c>
      <c r="I31" s="30">
        <v>75</v>
      </c>
      <c r="J31" s="28">
        <v>11</v>
      </c>
      <c r="K31" s="28">
        <v>10</v>
      </c>
      <c r="L31" s="28">
        <v>1</v>
      </c>
      <c r="M31" s="28">
        <v>7</v>
      </c>
      <c r="N31" s="29">
        <v>3</v>
      </c>
      <c r="O31" s="29">
        <v>1</v>
      </c>
      <c r="P31" s="29">
        <v>2</v>
      </c>
      <c r="Q31" s="29">
        <v>4</v>
      </c>
      <c r="R31" s="29">
        <v>17</v>
      </c>
      <c r="S31" s="31">
        <f t="shared" si="10"/>
        <v>19</v>
      </c>
      <c r="T31" s="8">
        <v>13</v>
      </c>
      <c r="U31" s="8">
        <v>129</v>
      </c>
      <c r="V31" s="69">
        <v>4</v>
      </c>
      <c r="W31" s="70">
        <v>27</v>
      </c>
      <c r="X31" s="180">
        <v>8</v>
      </c>
      <c r="Y31" s="180">
        <v>7</v>
      </c>
      <c r="Z31" s="180">
        <v>3</v>
      </c>
      <c r="AA31" s="78">
        <f t="shared" si="11"/>
        <v>18</v>
      </c>
      <c r="AB31" s="81">
        <f t="shared" si="12"/>
        <v>49</v>
      </c>
    </row>
    <row r="32" spans="1:34" s="8" customFormat="1">
      <c r="A32" s="7">
        <v>11</v>
      </c>
      <c r="B32" s="27">
        <f t="shared" si="13"/>
        <v>127</v>
      </c>
      <c r="C32" s="55">
        <v>61</v>
      </c>
      <c r="D32" s="58">
        <f t="shared" si="8"/>
        <v>47</v>
      </c>
      <c r="E32" s="59">
        <v>1</v>
      </c>
      <c r="F32" s="59">
        <v>2</v>
      </c>
      <c r="G32" s="59">
        <v>2</v>
      </c>
      <c r="H32" s="266">
        <f t="shared" si="9"/>
        <v>9</v>
      </c>
      <c r="I32" s="30">
        <v>66</v>
      </c>
      <c r="J32" s="52">
        <v>22</v>
      </c>
      <c r="K32" s="52">
        <v>7</v>
      </c>
      <c r="L32" s="52">
        <v>2</v>
      </c>
      <c r="M32" s="52">
        <v>4</v>
      </c>
      <c r="N32" s="176">
        <v>4</v>
      </c>
      <c r="O32" s="176">
        <v>3</v>
      </c>
      <c r="P32" s="176">
        <v>0</v>
      </c>
      <c r="Q32" s="176">
        <v>3</v>
      </c>
      <c r="R32" s="176">
        <v>11</v>
      </c>
      <c r="S32" s="53">
        <f t="shared" si="10"/>
        <v>10</v>
      </c>
      <c r="T32" s="8">
        <v>20</v>
      </c>
      <c r="U32" s="8">
        <v>104</v>
      </c>
      <c r="V32" s="69">
        <v>7</v>
      </c>
      <c r="W32" s="70">
        <v>33</v>
      </c>
      <c r="X32" s="180">
        <v>0</v>
      </c>
      <c r="Y32" s="180">
        <v>5</v>
      </c>
      <c r="Z32" s="180">
        <v>2</v>
      </c>
      <c r="AA32" s="78">
        <f t="shared" si="11"/>
        <v>7</v>
      </c>
      <c r="AB32" s="81">
        <f t="shared" si="12"/>
        <v>47</v>
      </c>
    </row>
    <row r="33" spans="1:34" s="8" customFormat="1">
      <c r="A33" s="407">
        <v>12</v>
      </c>
      <c r="B33" s="409">
        <f>C33+I33</f>
        <v>133</v>
      </c>
      <c r="C33" s="60">
        <v>65</v>
      </c>
      <c r="D33" s="61">
        <f t="shared" si="8"/>
        <v>31</v>
      </c>
      <c r="E33" s="62">
        <v>2</v>
      </c>
      <c r="F33" s="62">
        <v>8</v>
      </c>
      <c r="G33" s="62">
        <v>8</v>
      </c>
      <c r="H33" s="62">
        <f t="shared" si="9"/>
        <v>16</v>
      </c>
      <c r="I33" s="39">
        <v>68</v>
      </c>
      <c r="J33" s="37">
        <v>18</v>
      </c>
      <c r="K33" s="37">
        <v>6</v>
      </c>
      <c r="L33" s="37">
        <v>7</v>
      </c>
      <c r="M33" s="37">
        <v>5</v>
      </c>
      <c r="N33" s="38">
        <v>1</v>
      </c>
      <c r="O33" s="38">
        <v>5</v>
      </c>
      <c r="P33" s="38">
        <v>0</v>
      </c>
      <c r="Q33" s="38">
        <v>4</v>
      </c>
      <c r="R33" s="38">
        <v>8</v>
      </c>
      <c r="S33" s="40">
        <f t="shared" si="10"/>
        <v>14</v>
      </c>
      <c r="T33" s="8">
        <v>20</v>
      </c>
      <c r="U33" s="8">
        <v>113</v>
      </c>
      <c r="V33" s="83">
        <v>6</v>
      </c>
      <c r="W33" s="84">
        <v>17</v>
      </c>
      <c r="X33" s="181">
        <v>0</v>
      </c>
      <c r="Y33" s="181">
        <v>4</v>
      </c>
      <c r="Z33" s="181">
        <v>4</v>
      </c>
      <c r="AA33" s="85">
        <f t="shared" si="11"/>
        <v>8</v>
      </c>
      <c r="AB33" s="86">
        <f t="shared" si="12"/>
        <v>31</v>
      </c>
    </row>
    <row r="34" spans="1:34" s="8" customFormat="1" ht="15.75" thickBot="1">
      <c r="A34" s="389" t="s">
        <v>76</v>
      </c>
      <c r="B34" s="190">
        <f>C34+I34</f>
        <v>2063</v>
      </c>
      <c r="C34" s="191">
        <f t="shared" ref="C34:S34" si="14">SUM(C22:C33)</f>
        <v>950</v>
      </c>
      <c r="D34" s="191">
        <f t="shared" si="14"/>
        <v>490</v>
      </c>
      <c r="E34" s="191">
        <f t="shared" si="14"/>
        <v>60</v>
      </c>
      <c r="F34" s="191">
        <f t="shared" si="14"/>
        <v>101</v>
      </c>
      <c r="G34" s="191">
        <f t="shared" si="14"/>
        <v>58</v>
      </c>
      <c r="H34" s="191">
        <f t="shared" si="14"/>
        <v>241</v>
      </c>
      <c r="I34" s="186">
        <f t="shared" si="14"/>
        <v>1113</v>
      </c>
      <c r="J34" s="192">
        <f t="shared" si="14"/>
        <v>254</v>
      </c>
      <c r="K34" s="192">
        <f t="shared" si="14"/>
        <v>139</v>
      </c>
      <c r="L34" s="192">
        <f t="shared" si="14"/>
        <v>55</v>
      </c>
      <c r="M34" s="192">
        <f t="shared" si="14"/>
        <v>69</v>
      </c>
      <c r="N34" s="193">
        <f>SUM(N22:N33)</f>
        <v>62</v>
      </c>
      <c r="O34" s="193">
        <f>SUM(O22:O33)</f>
        <v>72</v>
      </c>
      <c r="P34" s="193">
        <f>SUM(P22:P33)</f>
        <v>17</v>
      </c>
      <c r="Q34" s="193">
        <f>SUM(Q22:Q33)</f>
        <v>46</v>
      </c>
      <c r="R34" s="193">
        <f>SUM(R22:R33)</f>
        <v>148</v>
      </c>
      <c r="S34" s="194">
        <f t="shared" si="14"/>
        <v>251</v>
      </c>
      <c r="T34" s="8">
        <f>SUM(T22:T33)</f>
        <v>166</v>
      </c>
      <c r="U34" s="8">
        <f>SUM(U22:U33)</f>
        <v>1891</v>
      </c>
      <c r="V34" s="87">
        <f t="shared" ref="V34:AB34" si="15">SUM(V22:V33)</f>
        <v>60</v>
      </c>
      <c r="W34" s="88">
        <f t="shared" si="15"/>
        <v>279</v>
      </c>
      <c r="X34" s="88">
        <f t="shared" si="15"/>
        <v>43</v>
      </c>
      <c r="Y34" s="88">
        <f t="shared" si="15"/>
        <v>59</v>
      </c>
      <c r="Z34" s="88">
        <f t="shared" si="15"/>
        <v>49</v>
      </c>
      <c r="AA34" s="89">
        <f t="shared" si="15"/>
        <v>151</v>
      </c>
      <c r="AB34" s="91">
        <f t="shared" si="15"/>
        <v>490</v>
      </c>
      <c r="AC34" s="12"/>
      <c r="AD34" s="12"/>
      <c r="AE34" s="12"/>
      <c r="AF34" s="12"/>
      <c r="AG34" s="12"/>
      <c r="AH34" s="12"/>
    </row>
    <row r="35" spans="1:34" s="12" customFormat="1" ht="15.75" thickBo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1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s="3" customFormat="1">
      <c r="A36" s="559" t="s">
        <v>56</v>
      </c>
      <c r="B36" s="575" t="s">
        <v>59</v>
      </c>
      <c r="C36" s="576"/>
      <c r="D36" s="576"/>
      <c r="E36" s="576"/>
      <c r="F36" s="576"/>
      <c r="G36" s="576"/>
      <c r="H36" s="576"/>
      <c r="I36" s="576"/>
      <c r="J36" s="576"/>
      <c r="K36" s="576"/>
      <c r="L36" s="576"/>
      <c r="M36" s="576"/>
      <c r="N36" s="577"/>
      <c r="O36" s="577"/>
      <c r="P36" s="577"/>
      <c r="Q36" s="577"/>
      <c r="R36" s="577"/>
      <c r="S36" s="578"/>
      <c r="T36" s="5" t="s">
        <v>72</v>
      </c>
      <c r="U36" s="5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ht="15.75" thickBot="1">
      <c r="A37" s="560"/>
      <c r="B37" s="579" t="s">
        <v>12</v>
      </c>
      <c r="C37" s="581" t="s">
        <v>95</v>
      </c>
      <c r="D37" s="410"/>
      <c r="E37" s="410"/>
      <c r="F37" s="410"/>
      <c r="G37" s="410"/>
      <c r="H37" s="410"/>
      <c r="I37" s="583" t="s">
        <v>96</v>
      </c>
      <c r="J37" s="410"/>
      <c r="K37" s="410"/>
      <c r="L37" s="410"/>
      <c r="M37" s="410"/>
      <c r="N37" s="410"/>
      <c r="O37" s="410"/>
      <c r="P37" s="410"/>
      <c r="Q37" s="410"/>
      <c r="R37" s="410"/>
      <c r="S37" s="48"/>
      <c r="T37" s="585" t="s">
        <v>71</v>
      </c>
      <c r="U37" s="5"/>
      <c r="V37" s="1" t="s">
        <v>70</v>
      </c>
    </row>
    <row r="38" spans="1:34">
      <c r="A38" s="561"/>
      <c r="B38" s="580"/>
      <c r="C38" s="582"/>
      <c r="D38" s="267" t="s">
        <v>5</v>
      </c>
      <c r="E38" s="50" t="s">
        <v>67</v>
      </c>
      <c r="F38" s="50" t="s">
        <v>68</v>
      </c>
      <c r="G38" s="50" t="s">
        <v>69</v>
      </c>
      <c r="H38" s="230" t="s">
        <v>60</v>
      </c>
      <c r="I38" s="584"/>
      <c r="J38" s="49" t="s">
        <v>97</v>
      </c>
      <c r="K38" s="49" t="s">
        <v>98</v>
      </c>
      <c r="L38" s="49" t="s">
        <v>92</v>
      </c>
      <c r="M38" s="49" t="s">
        <v>99</v>
      </c>
      <c r="N38" s="16" t="s">
        <v>49</v>
      </c>
      <c r="O38" s="16" t="s">
        <v>50</v>
      </c>
      <c r="P38" s="16" t="s">
        <v>51</v>
      </c>
      <c r="Q38" s="16" t="s">
        <v>66</v>
      </c>
      <c r="R38" s="16" t="s">
        <v>48</v>
      </c>
      <c r="S38" s="231" t="s">
        <v>61</v>
      </c>
      <c r="T38" s="585"/>
      <c r="U38" s="273" t="s">
        <v>73</v>
      </c>
      <c r="V38" s="71" t="s">
        <v>43</v>
      </c>
      <c r="W38" s="72" t="s">
        <v>44</v>
      </c>
      <c r="X38" s="177" t="s">
        <v>53</v>
      </c>
      <c r="Y38" s="177" t="s">
        <v>52</v>
      </c>
      <c r="Z38" s="177" t="s">
        <v>54</v>
      </c>
      <c r="AA38" s="75" t="s">
        <v>45</v>
      </c>
      <c r="AB38" s="183" t="s">
        <v>55</v>
      </c>
    </row>
    <row r="39" spans="1:34">
      <c r="A39" s="7">
        <v>1</v>
      </c>
      <c r="B39" s="195">
        <f>B5-B22</f>
        <v>20</v>
      </c>
      <c r="C39" s="196">
        <f t="shared" ref="C39:S50" si="16">C5-C22</f>
        <v>25</v>
      </c>
      <c r="D39" s="197">
        <f t="shared" si="16"/>
        <v>-10</v>
      </c>
      <c r="E39" s="197">
        <f t="shared" si="16"/>
        <v>-2</v>
      </c>
      <c r="F39" s="197">
        <f t="shared" si="16"/>
        <v>-4</v>
      </c>
      <c r="G39" s="197">
        <f t="shared" si="16"/>
        <v>-8</v>
      </c>
      <c r="H39" s="198">
        <f t="shared" si="16"/>
        <v>49</v>
      </c>
      <c r="I39" s="199">
        <f t="shared" si="16"/>
        <v>-5</v>
      </c>
      <c r="J39" s="200">
        <f t="shared" si="16"/>
        <v>-4</v>
      </c>
      <c r="K39" s="200">
        <f t="shared" si="16"/>
        <v>6</v>
      </c>
      <c r="L39" s="200">
        <f t="shared" si="16"/>
        <v>-3</v>
      </c>
      <c r="M39" s="200">
        <f t="shared" si="16"/>
        <v>2</v>
      </c>
      <c r="N39" s="201">
        <f t="shared" si="16"/>
        <v>0</v>
      </c>
      <c r="O39" s="201">
        <f t="shared" si="16"/>
        <v>1</v>
      </c>
      <c r="P39" s="201">
        <f t="shared" si="16"/>
        <v>-2</v>
      </c>
      <c r="Q39" s="201">
        <f t="shared" si="16"/>
        <v>-3</v>
      </c>
      <c r="R39" s="201">
        <f t="shared" si="16"/>
        <v>3</v>
      </c>
      <c r="S39" s="202">
        <f t="shared" si="16"/>
        <v>-5</v>
      </c>
      <c r="T39" s="1">
        <f>T5-T22</f>
        <v>14</v>
      </c>
      <c r="U39" s="1">
        <f>U5-U22</f>
        <v>6</v>
      </c>
      <c r="V39" s="238">
        <f t="shared" ref="V39:AB51" si="17">V5-V22</f>
        <v>0</v>
      </c>
      <c r="W39" s="239">
        <f t="shared" si="17"/>
        <v>-6</v>
      </c>
      <c r="X39" s="257">
        <f t="shared" si="17"/>
        <v>-1</v>
      </c>
      <c r="Y39" s="257">
        <f t="shared" si="17"/>
        <v>-3</v>
      </c>
      <c r="Z39" s="257">
        <f t="shared" si="17"/>
        <v>0</v>
      </c>
      <c r="AA39" s="240">
        <f t="shared" si="17"/>
        <v>-4</v>
      </c>
      <c r="AB39" s="241">
        <f t="shared" si="17"/>
        <v>-10</v>
      </c>
    </row>
    <row r="40" spans="1:34">
      <c r="A40" s="7">
        <v>2</v>
      </c>
      <c r="B40" s="195">
        <f t="shared" ref="B40:U51" si="18">B6-B23</f>
        <v>-29</v>
      </c>
      <c r="C40" s="196">
        <f t="shared" si="18"/>
        <v>-23</v>
      </c>
      <c r="D40" s="203">
        <f t="shared" si="18"/>
        <v>-7</v>
      </c>
      <c r="E40" s="203">
        <f t="shared" si="16"/>
        <v>3</v>
      </c>
      <c r="F40" s="203">
        <f t="shared" si="16"/>
        <v>0</v>
      </c>
      <c r="G40" s="203">
        <f t="shared" si="16"/>
        <v>-6</v>
      </c>
      <c r="H40" s="204">
        <f t="shared" si="18"/>
        <v>-13</v>
      </c>
      <c r="I40" s="205">
        <f t="shared" si="18"/>
        <v>-6</v>
      </c>
      <c r="J40" s="206">
        <f t="shared" si="18"/>
        <v>-11</v>
      </c>
      <c r="K40" s="206">
        <f t="shared" si="18"/>
        <v>1</v>
      </c>
      <c r="L40" s="206">
        <f t="shared" si="18"/>
        <v>-1</v>
      </c>
      <c r="M40" s="206">
        <f t="shared" si="18"/>
        <v>-1</v>
      </c>
      <c r="N40" s="207">
        <f t="shared" si="18"/>
        <v>6</v>
      </c>
      <c r="O40" s="207">
        <f t="shared" si="18"/>
        <v>-1</v>
      </c>
      <c r="P40" s="207">
        <f t="shared" si="18"/>
        <v>1</v>
      </c>
      <c r="Q40" s="207">
        <f t="shared" si="16"/>
        <v>-2</v>
      </c>
      <c r="R40" s="207">
        <f t="shared" si="18"/>
        <v>-1</v>
      </c>
      <c r="S40" s="208">
        <f t="shared" si="18"/>
        <v>3</v>
      </c>
      <c r="T40" s="1">
        <f t="shared" si="18"/>
        <v>9</v>
      </c>
      <c r="U40" s="1">
        <f t="shared" si="18"/>
        <v>-38</v>
      </c>
      <c r="V40" s="242">
        <f t="shared" si="17"/>
        <v>-7</v>
      </c>
      <c r="W40" s="243">
        <f t="shared" si="17"/>
        <v>1</v>
      </c>
      <c r="X40" s="258">
        <f t="shared" si="17"/>
        <v>-3</v>
      </c>
      <c r="Y40" s="258">
        <f t="shared" si="17"/>
        <v>1</v>
      </c>
      <c r="Z40" s="258">
        <f t="shared" si="17"/>
        <v>1</v>
      </c>
      <c r="AA40" s="244">
        <f t="shared" si="17"/>
        <v>-1</v>
      </c>
      <c r="AB40" s="245">
        <f t="shared" si="17"/>
        <v>-7</v>
      </c>
    </row>
    <row r="41" spans="1:34">
      <c r="A41" s="7">
        <v>3</v>
      </c>
      <c r="B41" s="195">
        <f t="shared" si="18"/>
        <v>-116</v>
      </c>
      <c r="C41" s="196">
        <f t="shared" si="18"/>
        <v>-18</v>
      </c>
      <c r="D41" s="203">
        <f t="shared" si="18"/>
        <v>11</v>
      </c>
      <c r="E41" s="203">
        <f t="shared" si="16"/>
        <v>-22</v>
      </c>
      <c r="F41" s="203">
        <f t="shared" si="16"/>
        <v>5</v>
      </c>
      <c r="G41" s="203">
        <f t="shared" si="16"/>
        <v>-11</v>
      </c>
      <c r="H41" s="204">
        <f t="shared" si="18"/>
        <v>-1</v>
      </c>
      <c r="I41" s="205">
        <f t="shared" si="18"/>
        <v>-98</v>
      </c>
      <c r="J41" s="206">
        <f t="shared" si="18"/>
        <v>-41</v>
      </c>
      <c r="K41" s="206">
        <f t="shared" si="18"/>
        <v>-29</v>
      </c>
      <c r="L41" s="206">
        <f t="shared" si="18"/>
        <v>1</v>
      </c>
      <c r="M41" s="206">
        <f t="shared" si="18"/>
        <v>-10</v>
      </c>
      <c r="N41" s="207">
        <f t="shared" si="18"/>
        <v>-15</v>
      </c>
      <c r="O41" s="207">
        <f t="shared" si="18"/>
        <v>-15</v>
      </c>
      <c r="P41" s="207">
        <f t="shared" si="18"/>
        <v>0</v>
      </c>
      <c r="Q41" s="207">
        <f t="shared" si="16"/>
        <v>4</v>
      </c>
      <c r="R41" s="207">
        <f t="shared" si="18"/>
        <v>0</v>
      </c>
      <c r="S41" s="208">
        <f t="shared" si="18"/>
        <v>7</v>
      </c>
      <c r="T41" s="1">
        <f t="shared" si="18"/>
        <v>6</v>
      </c>
      <c r="U41" s="1">
        <f t="shared" si="18"/>
        <v>-121</v>
      </c>
      <c r="V41" s="242">
        <f t="shared" si="17"/>
        <v>5</v>
      </c>
      <c r="W41" s="243">
        <f t="shared" si="17"/>
        <v>18</v>
      </c>
      <c r="X41" s="258">
        <f t="shared" si="17"/>
        <v>-4</v>
      </c>
      <c r="Y41" s="258">
        <f t="shared" si="17"/>
        <v>-10</v>
      </c>
      <c r="Z41" s="258">
        <f t="shared" si="17"/>
        <v>2</v>
      </c>
      <c r="AA41" s="244">
        <f t="shared" si="17"/>
        <v>-12</v>
      </c>
      <c r="AB41" s="245">
        <f t="shared" si="17"/>
        <v>11</v>
      </c>
    </row>
    <row r="42" spans="1:34">
      <c r="A42" s="7">
        <v>4</v>
      </c>
      <c r="B42" s="195">
        <f t="shared" si="18"/>
        <v>114</v>
      </c>
      <c r="C42" s="196">
        <f t="shared" si="18"/>
        <v>44</v>
      </c>
      <c r="D42" s="203">
        <f t="shared" si="18"/>
        <v>6</v>
      </c>
      <c r="E42" s="203">
        <f t="shared" si="16"/>
        <v>6</v>
      </c>
      <c r="F42" s="203">
        <f t="shared" si="16"/>
        <v>5</v>
      </c>
      <c r="G42" s="203">
        <f t="shared" si="16"/>
        <v>-2</v>
      </c>
      <c r="H42" s="204">
        <f t="shared" si="18"/>
        <v>29</v>
      </c>
      <c r="I42" s="205">
        <f t="shared" si="18"/>
        <v>70</v>
      </c>
      <c r="J42" s="206">
        <f t="shared" si="18"/>
        <v>5</v>
      </c>
      <c r="K42" s="206">
        <f t="shared" si="18"/>
        <v>6</v>
      </c>
      <c r="L42" s="206">
        <f t="shared" si="18"/>
        <v>10</v>
      </c>
      <c r="M42" s="206">
        <f t="shared" si="18"/>
        <v>-2</v>
      </c>
      <c r="N42" s="207">
        <f t="shared" si="18"/>
        <v>-2</v>
      </c>
      <c r="O42" s="207">
        <f t="shared" si="18"/>
        <v>-1</v>
      </c>
      <c r="P42" s="207">
        <f t="shared" si="18"/>
        <v>7</v>
      </c>
      <c r="Q42" s="207">
        <f t="shared" si="16"/>
        <v>14</v>
      </c>
      <c r="R42" s="207">
        <f t="shared" si="18"/>
        <v>-1</v>
      </c>
      <c r="S42" s="208">
        <f t="shared" si="18"/>
        <v>34</v>
      </c>
      <c r="T42" s="1">
        <f t="shared" si="18"/>
        <v>1</v>
      </c>
      <c r="U42" s="1">
        <f t="shared" si="18"/>
        <v>113</v>
      </c>
      <c r="V42" s="242">
        <f t="shared" si="17"/>
        <v>6</v>
      </c>
      <c r="W42" s="243">
        <f t="shared" si="17"/>
        <v>-11</v>
      </c>
      <c r="X42" s="258">
        <f t="shared" si="17"/>
        <v>2</v>
      </c>
      <c r="Y42" s="258">
        <f t="shared" si="17"/>
        <v>10</v>
      </c>
      <c r="Z42" s="258">
        <f t="shared" si="17"/>
        <v>-1</v>
      </c>
      <c r="AA42" s="244">
        <f t="shared" si="17"/>
        <v>11</v>
      </c>
      <c r="AB42" s="245">
        <f t="shared" si="17"/>
        <v>6</v>
      </c>
    </row>
    <row r="43" spans="1:34">
      <c r="A43" s="7">
        <v>5</v>
      </c>
      <c r="B43" s="195">
        <f t="shared" si="18"/>
        <v>11</v>
      </c>
      <c r="C43" s="196">
        <f t="shared" si="18"/>
        <v>-1</v>
      </c>
      <c r="D43" s="203">
        <f t="shared" si="18"/>
        <v>-8</v>
      </c>
      <c r="E43" s="203">
        <f t="shared" si="16"/>
        <v>-2</v>
      </c>
      <c r="F43" s="203">
        <f t="shared" si="16"/>
        <v>6</v>
      </c>
      <c r="G43" s="203">
        <f t="shared" si="16"/>
        <v>3</v>
      </c>
      <c r="H43" s="204">
        <f t="shared" si="18"/>
        <v>0</v>
      </c>
      <c r="I43" s="205">
        <f t="shared" si="18"/>
        <v>12</v>
      </c>
      <c r="J43" s="209">
        <f t="shared" si="18"/>
        <v>4</v>
      </c>
      <c r="K43" s="209">
        <f t="shared" si="18"/>
        <v>3</v>
      </c>
      <c r="L43" s="209">
        <f t="shared" si="18"/>
        <v>-3</v>
      </c>
      <c r="M43" s="209">
        <f t="shared" si="18"/>
        <v>3</v>
      </c>
      <c r="N43" s="210">
        <f t="shared" si="18"/>
        <v>-2</v>
      </c>
      <c r="O43" s="210">
        <f t="shared" si="18"/>
        <v>-3</v>
      </c>
      <c r="P43" s="210">
        <f t="shared" si="18"/>
        <v>0</v>
      </c>
      <c r="Q43" s="210">
        <f t="shared" si="16"/>
        <v>-3</v>
      </c>
      <c r="R43" s="210">
        <f t="shared" si="18"/>
        <v>14</v>
      </c>
      <c r="S43" s="211">
        <f t="shared" si="18"/>
        <v>-1</v>
      </c>
      <c r="T43" s="1">
        <f t="shared" si="18"/>
        <v>13</v>
      </c>
      <c r="U43" s="1">
        <f t="shared" si="18"/>
        <v>0</v>
      </c>
      <c r="V43" s="246">
        <f t="shared" si="17"/>
        <v>9</v>
      </c>
      <c r="W43" s="247">
        <f t="shared" si="17"/>
        <v>-13</v>
      </c>
      <c r="X43" s="259">
        <f t="shared" si="17"/>
        <v>-4</v>
      </c>
      <c r="Y43" s="259">
        <f t="shared" si="17"/>
        <v>1</v>
      </c>
      <c r="Z43" s="259">
        <f t="shared" si="17"/>
        <v>-1</v>
      </c>
      <c r="AA43" s="248">
        <f t="shared" si="17"/>
        <v>-4</v>
      </c>
      <c r="AB43" s="245">
        <f t="shared" si="17"/>
        <v>-8</v>
      </c>
    </row>
    <row r="44" spans="1:34">
      <c r="A44" s="7">
        <v>6</v>
      </c>
      <c r="B44" s="195">
        <f t="shared" si="18"/>
        <v>15</v>
      </c>
      <c r="C44" s="196">
        <f t="shared" si="18"/>
        <v>-2</v>
      </c>
      <c r="D44" s="203">
        <f t="shared" si="18"/>
        <v>6</v>
      </c>
      <c r="E44" s="203">
        <f t="shared" si="16"/>
        <v>3</v>
      </c>
      <c r="F44" s="203">
        <f t="shared" si="16"/>
        <v>-6</v>
      </c>
      <c r="G44" s="203">
        <f t="shared" si="16"/>
        <v>-3</v>
      </c>
      <c r="H44" s="204">
        <f t="shared" si="18"/>
        <v>-2</v>
      </c>
      <c r="I44" s="205">
        <f t="shared" si="18"/>
        <v>17</v>
      </c>
      <c r="J44" s="209">
        <f t="shared" si="18"/>
        <v>4</v>
      </c>
      <c r="K44" s="209">
        <f t="shared" si="18"/>
        <v>1</v>
      </c>
      <c r="L44" s="209">
        <f t="shared" si="18"/>
        <v>5</v>
      </c>
      <c r="M44" s="209">
        <f t="shared" si="18"/>
        <v>0</v>
      </c>
      <c r="N44" s="210">
        <f t="shared" si="18"/>
        <v>2</v>
      </c>
      <c r="O44" s="210">
        <f t="shared" si="18"/>
        <v>-1</v>
      </c>
      <c r="P44" s="210">
        <f t="shared" si="18"/>
        <v>0</v>
      </c>
      <c r="Q44" s="210">
        <f t="shared" si="16"/>
        <v>1</v>
      </c>
      <c r="R44" s="210">
        <f t="shared" si="18"/>
        <v>4</v>
      </c>
      <c r="S44" s="211">
        <f t="shared" si="18"/>
        <v>1</v>
      </c>
      <c r="T44" s="1">
        <f t="shared" si="18"/>
        <v>-5</v>
      </c>
      <c r="U44" s="1">
        <f t="shared" si="18"/>
        <v>21</v>
      </c>
      <c r="V44" s="246">
        <f t="shared" si="17"/>
        <v>4</v>
      </c>
      <c r="W44" s="247">
        <f t="shared" si="17"/>
        <v>-5</v>
      </c>
      <c r="X44" s="259">
        <f t="shared" si="17"/>
        <v>4</v>
      </c>
      <c r="Y44" s="259">
        <f t="shared" si="17"/>
        <v>4</v>
      </c>
      <c r="Z44" s="259">
        <f t="shared" si="17"/>
        <v>-1</v>
      </c>
      <c r="AA44" s="248">
        <f t="shared" si="17"/>
        <v>7</v>
      </c>
      <c r="AB44" s="245">
        <f t="shared" si="17"/>
        <v>6</v>
      </c>
    </row>
    <row r="45" spans="1:34">
      <c r="A45" s="7">
        <v>7</v>
      </c>
      <c r="B45" s="195">
        <f t="shared" si="18"/>
        <v>33</v>
      </c>
      <c r="C45" s="196">
        <f t="shared" si="18"/>
        <v>15</v>
      </c>
      <c r="D45" s="203">
        <f t="shared" si="18"/>
        <v>25</v>
      </c>
      <c r="E45" s="203">
        <f t="shared" si="16"/>
        <v>0</v>
      </c>
      <c r="F45" s="203">
        <f t="shared" si="16"/>
        <v>-3</v>
      </c>
      <c r="G45" s="203">
        <f t="shared" si="16"/>
        <v>-3</v>
      </c>
      <c r="H45" s="204">
        <f t="shared" si="18"/>
        <v>-4</v>
      </c>
      <c r="I45" s="205">
        <f t="shared" si="18"/>
        <v>18</v>
      </c>
      <c r="J45" s="209">
        <f t="shared" si="18"/>
        <v>1</v>
      </c>
      <c r="K45" s="209">
        <f t="shared" si="18"/>
        <v>0</v>
      </c>
      <c r="L45" s="209">
        <f t="shared" si="18"/>
        <v>2</v>
      </c>
      <c r="M45" s="209">
        <f t="shared" si="18"/>
        <v>5</v>
      </c>
      <c r="N45" s="210">
        <f t="shared" si="18"/>
        <v>3</v>
      </c>
      <c r="O45" s="210">
        <f t="shared" si="18"/>
        <v>-1</v>
      </c>
      <c r="P45" s="210">
        <f t="shared" si="18"/>
        <v>0</v>
      </c>
      <c r="Q45" s="210">
        <f t="shared" si="16"/>
        <v>0</v>
      </c>
      <c r="R45" s="210">
        <f t="shared" si="18"/>
        <v>10</v>
      </c>
      <c r="S45" s="211">
        <f t="shared" si="18"/>
        <v>-2</v>
      </c>
      <c r="T45" s="1">
        <f t="shared" si="18"/>
        <v>10</v>
      </c>
      <c r="U45" s="1">
        <f t="shared" si="18"/>
        <v>23</v>
      </c>
      <c r="V45" s="246">
        <f t="shared" si="17"/>
        <v>-1</v>
      </c>
      <c r="W45" s="247">
        <f t="shared" si="17"/>
        <v>16</v>
      </c>
      <c r="X45" s="259">
        <f t="shared" si="17"/>
        <v>6</v>
      </c>
      <c r="Y45" s="259">
        <f t="shared" si="17"/>
        <v>0</v>
      </c>
      <c r="Z45" s="259">
        <f t="shared" si="17"/>
        <v>4</v>
      </c>
      <c r="AA45" s="248">
        <f t="shared" si="17"/>
        <v>10</v>
      </c>
      <c r="AB45" s="245">
        <f t="shared" si="17"/>
        <v>25</v>
      </c>
    </row>
    <row r="46" spans="1:34">
      <c r="A46" s="7">
        <v>8</v>
      </c>
      <c r="B46" s="195">
        <f t="shared" si="18"/>
        <v>32</v>
      </c>
      <c r="C46" s="196">
        <f t="shared" si="18"/>
        <v>-6</v>
      </c>
      <c r="D46" s="203">
        <f t="shared" si="18"/>
        <v>4</v>
      </c>
      <c r="E46" s="203">
        <f t="shared" si="16"/>
        <v>-1</v>
      </c>
      <c r="F46" s="203">
        <f t="shared" si="16"/>
        <v>-4</v>
      </c>
      <c r="G46" s="203">
        <f t="shared" si="16"/>
        <v>3</v>
      </c>
      <c r="H46" s="204">
        <f t="shared" si="18"/>
        <v>-8</v>
      </c>
      <c r="I46" s="205">
        <f t="shared" si="18"/>
        <v>38</v>
      </c>
      <c r="J46" s="209">
        <f t="shared" si="18"/>
        <v>-4</v>
      </c>
      <c r="K46" s="209">
        <f t="shared" si="18"/>
        <v>0</v>
      </c>
      <c r="L46" s="209">
        <f t="shared" si="18"/>
        <v>6</v>
      </c>
      <c r="M46" s="209">
        <f t="shared" si="18"/>
        <v>14</v>
      </c>
      <c r="N46" s="210">
        <f t="shared" si="18"/>
        <v>2</v>
      </c>
      <c r="O46" s="210">
        <f t="shared" si="18"/>
        <v>8</v>
      </c>
      <c r="P46" s="210">
        <f t="shared" si="18"/>
        <v>0</v>
      </c>
      <c r="Q46" s="210">
        <f t="shared" si="16"/>
        <v>1</v>
      </c>
      <c r="R46" s="210">
        <f t="shared" si="18"/>
        <v>0</v>
      </c>
      <c r="S46" s="211">
        <f t="shared" si="18"/>
        <v>11</v>
      </c>
      <c r="T46" s="1">
        <f t="shared" si="18"/>
        <v>42</v>
      </c>
      <c r="U46" s="1">
        <f t="shared" si="18"/>
        <v>-10</v>
      </c>
      <c r="V46" s="246">
        <f t="shared" si="17"/>
        <v>-6</v>
      </c>
      <c r="W46" s="247">
        <f t="shared" si="17"/>
        <v>13</v>
      </c>
      <c r="X46" s="259">
        <f t="shared" si="17"/>
        <v>0</v>
      </c>
      <c r="Y46" s="259">
        <f t="shared" si="17"/>
        <v>1</v>
      </c>
      <c r="Z46" s="259">
        <f t="shared" si="17"/>
        <v>-4</v>
      </c>
      <c r="AA46" s="248">
        <f t="shared" si="17"/>
        <v>-3</v>
      </c>
      <c r="AB46" s="245">
        <f t="shared" si="17"/>
        <v>4</v>
      </c>
    </row>
    <row r="47" spans="1:34">
      <c r="A47" s="7">
        <v>9</v>
      </c>
      <c r="B47" s="195">
        <f t="shared" si="18"/>
        <v>12</v>
      </c>
      <c r="C47" s="196">
        <f t="shared" si="18"/>
        <v>14</v>
      </c>
      <c r="D47" s="203">
        <f t="shared" si="18"/>
        <v>0</v>
      </c>
      <c r="E47" s="203">
        <f t="shared" si="16"/>
        <v>4</v>
      </c>
      <c r="F47" s="203">
        <f t="shared" si="16"/>
        <v>8</v>
      </c>
      <c r="G47" s="203">
        <f t="shared" si="16"/>
        <v>-1</v>
      </c>
      <c r="H47" s="204">
        <f t="shared" si="18"/>
        <v>3</v>
      </c>
      <c r="I47" s="205">
        <f t="shared" si="18"/>
        <v>-2</v>
      </c>
      <c r="J47" s="209">
        <f t="shared" si="18"/>
        <v>7</v>
      </c>
      <c r="K47" s="209">
        <f t="shared" si="18"/>
        <v>-5</v>
      </c>
      <c r="L47" s="209">
        <f t="shared" si="18"/>
        <v>2</v>
      </c>
      <c r="M47" s="209">
        <f t="shared" si="18"/>
        <v>-3</v>
      </c>
      <c r="N47" s="210">
        <f t="shared" si="18"/>
        <v>-1</v>
      </c>
      <c r="O47" s="210">
        <f t="shared" si="18"/>
        <v>-4</v>
      </c>
      <c r="P47" s="210">
        <f t="shared" si="18"/>
        <v>0</v>
      </c>
      <c r="Q47" s="210">
        <f t="shared" si="16"/>
        <v>-7</v>
      </c>
      <c r="R47" s="210">
        <f t="shared" si="18"/>
        <v>4</v>
      </c>
      <c r="S47" s="211">
        <f t="shared" si="18"/>
        <v>5</v>
      </c>
      <c r="T47" s="1">
        <f t="shared" si="18"/>
        <v>20</v>
      </c>
      <c r="U47" s="1">
        <f t="shared" si="18"/>
        <v>-7</v>
      </c>
      <c r="V47" s="246">
        <f t="shared" si="17"/>
        <v>0</v>
      </c>
      <c r="W47" s="247">
        <f t="shared" si="17"/>
        <v>-4</v>
      </c>
      <c r="X47" s="259">
        <f t="shared" si="17"/>
        <v>-2</v>
      </c>
      <c r="Y47" s="259">
        <f t="shared" si="17"/>
        <v>7</v>
      </c>
      <c r="Z47" s="259">
        <f t="shared" si="17"/>
        <v>-1</v>
      </c>
      <c r="AA47" s="248">
        <f t="shared" si="17"/>
        <v>4</v>
      </c>
      <c r="AB47" s="245">
        <f t="shared" si="17"/>
        <v>0</v>
      </c>
    </row>
    <row r="48" spans="1:34">
      <c r="A48" s="7">
        <v>10</v>
      </c>
      <c r="B48" s="195">
        <f t="shared" si="18"/>
        <v>-34</v>
      </c>
      <c r="C48" s="196">
        <f t="shared" si="18"/>
        <v>-24</v>
      </c>
      <c r="D48" s="203">
        <f t="shared" si="18"/>
        <v>-14</v>
      </c>
      <c r="E48" s="203">
        <f t="shared" si="16"/>
        <v>0</v>
      </c>
      <c r="F48" s="203">
        <f t="shared" si="16"/>
        <v>-6</v>
      </c>
      <c r="G48" s="203">
        <f t="shared" si="16"/>
        <v>-3</v>
      </c>
      <c r="H48" s="204">
        <f t="shared" si="18"/>
        <v>-1</v>
      </c>
      <c r="I48" s="205">
        <f t="shared" si="18"/>
        <v>-10</v>
      </c>
      <c r="J48" s="206">
        <f t="shared" si="18"/>
        <v>-5</v>
      </c>
      <c r="K48" s="206">
        <f t="shared" si="18"/>
        <v>-3</v>
      </c>
      <c r="L48" s="206">
        <f t="shared" si="18"/>
        <v>4</v>
      </c>
      <c r="M48" s="206">
        <f t="shared" si="18"/>
        <v>-3</v>
      </c>
      <c r="N48" s="207">
        <f t="shared" si="18"/>
        <v>-2</v>
      </c>
      <c r="O48" s="207">
        <f t="shared" si="18"/>
        <v>6</v>
      </c>
      <c r="P48" s="207">
        <f t="shared" si="18"/>
        <v>2</v>
      </c>
      <c r="Q48" s="207">
        <f t="shared" si="16"/>
        <v>6</v>
      </c>
      <c r="R48" s="207">
        <f t="shared" si="18"/>
        <v>-4</v>
      </c>
      <c r="S48" s="208">
        <f t="shared" si="18"/>
        <v>-11</v>
      </c>
      <c r="T48" s="1">
        <f t="shared" si="18"/>
        <v>-7</v>
      </c>
      <c r="U48" s="1">
        <f t="shared" si="18"/>
        <v>-27</v>
      </c>
      <c r="V48" s="246">
        <f t="shared" si="17"/>
        <v>5</v>
      </c>
      <c r="W48" s="247">
        <f t="shared" si="17"/>
        <v>-11</v>
      </c>
      <c r="X48" s="259">
        <f t="shared" si="17"/>
        <v>-5</v>
      </c>
      <c r="Y48" s="259">
        <f t="shared" si="17"/>
        <v>-1</v>
      </c>
      <c r="Z48" s="259">
        <f t="shared" si="17"/>
        <v>-2</v>
      </c>
      <c r="AA48" s="248">
        <f t="shared" si="17"/>
        <v>-8</v>
      </c>
      <c r="AB48" s="245">
        <f t="shared" si="17"/>
        <v>-14</v>
      </c>
    </row>
    <row r="49" spans="1:28">
      <c r="A49" s="7">
        <v>11</v>
      </c>
      <c r="B49" s="195">
        <f t="shared" si="18"/>
        <v>9</v>
      </c>
      <c r="C49" s="196">
        <f t="shared" si="18"/>
        <v>17</v>
      </c>
      <c r="D49" s="203">
        <f t="shared" si="18"/>
        <v>5</v>
      </c>
      <c r="E49" s="203">
        <f t="shared" si="16"/>
        <v>0</v>
      </c>
      <c r="F49" s="203">
        <f t="shared" si="16"/>
        <v>4</v>
      </c>
      <c r="G49" s="203">
        <f t="shared" si="16"/>
        <v>4</v>
      </c>
      <c r="H49" s="204">
        <f t="shared" si="18"/>
        <v>4</v>
      </c>
      <c r="I49" s="205">
        <f t="shared" si="18"/>
        <v>-8</v>
      </c>
      <c r="J49" s="212">
        <f t="shared" si="18"/>
        <v>-14</v>
      </c>
      <c r="K49" s="212">
        <f t="shared" si="18"/>
        <v>-1</v>
      </c>
      <c r="L49" s="212">
        <f t="shared" si="18"/>
        <v>5</v>
      </c>
      <c r="M49" s="212">
        <f t="shared" si="18"/>
        <v>-2</v>
      </c>
      <c r="N49" s="213">
        <f t="shared" si="18"/>
        <v>-1</v>
      </c>
      <c r="O49" s="213">
        <f t="shared" si="18"/>
        <v>-1</v>
      </c>
      <c r="P49" s="213">
        <f t="shared" si="18"/>
        <v>1</v>
      </c>
      <c r="Q49" s="213">
        <f t="shared" si="16"/>
        <v>0</v>
      </c>
      <c r="R49" s="213">
        <f t="shared" si="18"/>
        <v>-1</v>
      </c>
      <c r="S49" s="214">
        <f t="shared" si="18"/>
        <v>6</v>
      </c>
      <c r="T49" s="1">
        <f t="shared" si="18"/>
        <v>10</v>
      </c>
      <c r="U49" s="1">
        <f t="shared" si="18"/>
        <v>7</v>
      </c>
      <c r="V49" s="246">
        <f t="shared" si="17"/>
        <v>4</v>
      </c>
      <c r="W49" s="247">
        <f t="shared" si="17"/>
        <v>-7</v>
      </c>
      <c r="X49" s="259">
        <f t="shared" si="17"/>
        <v>4</v>
      </c>
      <c r="Y49" s="259">
        <f t="shared" si="17"/>
        <v>4</v>
      </c>
      <c r="Z49" s="259">
        <f t="shared" si="17"/>
        <v>0</v>
      </c>
      <c r="AA49" s="248">
        <f t="shared" si="17"/>
        <v>8</v>
      </c>
      <c r="AB49" s="245">
        <f t="shared" si="17"/>
        <v>5</v>
      </c>
    </row>
    <row r="50" spans="1:28">
      <c r="A50" s="407">
        <v>12</v>
      </c>
      <c r="B50" s="215">
        <f t="shared" si="18"/>
        <v>20</v>
      </c>
      <c r="C50" s="216">
        <f t="shared" si="18"/>
        <v>-8</v>
      </c>
      <c r="D50" s="217">
        <f t="shared" si="18"/>
        <v>7</v>
      </c>
      <c r="E50" s="217">
        <f t="shared" si="16"/>
        <v>1</v>
      </c>
      <c r="F50" s="217">
        <f t="shared" si="16"/>
        <v>-5</v>
      </c>
      <c r="G50" s="217">
        <f t="shared" si="16"/>
        <v>-8</v>
      </c>
      <c r="H50" s="218">
        <f t="shared" si="18"/>
        <v>-3</v>
      </c>
      <c r="I50" s="219">
        <f t="shared" si="18"/>
        <v>28</v>
      </c>
      <c r="J50" s="220">
        <f t="shared" si="18"/>
        <v>-1</v>
      </c>
      <c r="K50" s="220">
        <f t="shared" si="18"/>
        <v>2</v>
      </c>
      <c r="L50" s="220">
        <f t="shared" si="18"/>
        <v>-6</v>
      </c>
      <c r="M50" s="220">
        <f t="shared" si="18"/>
        <v>-1</v>
      </c>
      <c r="N50" s="221">
        <f t="shared" si="18"/>
        <v>1</v>
      </c>
      <c r="O50" s="221">
        <f t="shared" si="18"/>
        <v>-3</v>
      </c>
      <c r="P50" s="221">
        <f t="shared" si="18"/>
        <v>1</v>
      </c>
      <c r="Q50" s="221">
        <f t="shared" si="16"/>
        <v>0</v>
      </c>
      <c r="R50" s="221">
        <f t="shared" si="18"/>
        <v>30</v>
      </c>
      <c r="S50" s="222">
        <f t="shared" si="18"/>
        <v>5</v>
      </c>
      <c r="T50" s="1">
        <f t="shared" si="18"/>
        <v>26</v>
      </c>
      <c r="U50" s="1">
        <f t="shared" si="18"/>
        <v>-6</v>
      </c>
      <c r="V50" s="249">
        <f t="shared" si="17"/>
        <v>-1</v>
      </c>
      <c r="W50" s="250">
        <f t="shared" si="17"/>
        <v>-1</v>
      </c>
      <c r="X50" s="260">
        <f t="shared" si="17"/>
        <v>7</v>
      </c>
      <c r="Y50" s="260">
        <f t="shared" si="17"/>
        <v>0</v>
      </c>
      <c r="Z50" s="260">
        <f t="shared" si="17"/>
        <v>2</v>
      </c>
      <c r="AA50" s="251">
        <f t="shared" si="17"/>
        <v>9</v>
      </c>
      <c r="AB50" s="252">
        <f t="shared" si="17"/>
        <v>7</v>
      </c>
    </row>
    <row r="51" spans="1:28" ht="15.75" thickBot="1">
      <c r="A51" s="389" t="s">
        <v>76</v>
      </c>
      <c r="B51" s="224">
        <f>C51+I51</f>
        <v>87</v>
      </c>
      <c r="C51" s="225">
        <f t="shared" ref="C51:S51" si="19">SUM(C39:C50)</f>
        <v>33</v>
      </c>
      <c r="D51" s="225">
        <f t="shared" si="19"/>
        <v>25</v>
      </c>
      <c r="E51" s="225">
        <f>SUM(E39:E50)</f>
        <v>-10</v>
      </c>
      <c r="F51" s="225">
        <f>SUM(F39:F50)</f>
        <v>0</v>
      </c>
      <c r="G51" s="225">
        <f>SUM(G39:G50)</f>
        <v>-35</v>
      </c>
      <c r="H51" s="225">
        <f t="shared" si="19"/>
        <v>53</v>
      </c>
      <c r="I51" s="226">
        <f t="shared" si="19"/>
        <v>54</v>
      </c>
      <c r="J51" s="227">
        <f t="shared" si="19"/>
        <v>-59</v>
      </c>
      <c r="K51" s="227">
        <f t="shared" si="19"/>
        <v>-19</v>
      </c>
      <c r="L51" s="227">
        <f t="shared" si="19"/>
        <v>22</v>
      </c>
      <c r="M51" s="227">
        <f t="shared" si="19"/>
        <v>2</v>
      </c>
      <c r="N51" s="228">
        <f t="shared" si="19"/>
        <v>-9</v>
      </c>
      <c r="O51" s="228">
        <f t="shared" si="19"/>
        <v>-15</v>
      </c>
      <c r="P51" s="228">
        <f t="shared" si="19"/>
        <v>10</v>
      </c>
      <c r="Q51" s="228">
        <f t="shared" si="19"/>
        <v>11</v>
      </c>
      <c r="R51" s="228">
        <f t="shared" si="19"/>
        <v>58</v>
      </c>
      <c r="S51" s="229">
        <f t="shared" si="19"/>
        <v>53</v>
      </c>
      <c r="T51" s="1">
        <f t="shared" si="18"/>
        <v>139</v>
      </c>
      <c r="U51" s="1">
        <f t="shared" si="18"/>
        <v>-39</v>
      </c>
      <c r="V51" s="253">
        <f t="shared" si="17"/>
        <v>18</v>
      </c>
      <c r="W51" s="254">
        <f t="shared" si="17"/>
        <v>-10</v>
      </c>
      <c r="X51" s="254">
        <f t="shared" si="17"/>
        <v>4</v>
      </c>
      <c r="Y51" s="254">
        <f t="shared" si="17"/>
        <v>14</v>
      </c>
      <c r="Z51" s="254">
        <f t="shared" si="17"/>
        <v>-1</v>
      </c>
      <c r="AA51" s="255">
        <f t="shared" si="17"/>
        <v>17</v>
      </c>
      <c r="AB51" s="256">
        <f t="shared" si="17"/>
        <v>25</v>
      </c>
    </row>
    <row r="52" spans="1:28">
      <c r="S52" s="2" t="s">
        <v>75</v>
      </c>
    </row>
    <row r="53" spans="1:28">
      <c r="S53" s="298" t="s">
        <v>74</v>
      </c>
    </row>
    <row r="75" spans="13:23">
      <c r="W75" s="401"/>
    </row>
    <row r="76" spans="13:23">
      <c r="W76" s="298"/>
    </row>
    <row r="78" spans="13:23">
      <c r="M78" s="401" t="s">
        <v>75</v>
      </c>
      <c r="W78" s="401" t="s">
        <v>75</v>
      </c>
    </row>
    <row r="79" spans="13:23">
      <c r="M79" s="298" t="s">
        <v>74</v>
      </c>
      <c r="W79" s="298" t="s">
        <v>74</v>
      </c>
    </row>
  </sheetData>
  <mergeCells count="18">
    <mergeCell ref="T20:T21"/>
    <mergeCell ref="A36:A38"/>
    <mergeCell ref="B36:S36"/>
    <mergeCell ref="B37:B38"/>
    <mergeCell ref="C37:C38"/>
    <mergeCell ref="I37:I38"/>
    <mergeCell ref="T37:T38"/>
    <mergeCell ref="A19:A21"/>
    <mergeCell ref="B19:S19"/>
    <mergeCell ref="B20:B21"/>
    <mergeCell ref="C20:C21"/>
    <mergeCell ref="I20:I21"/>
    <mergeCell ref="A2:A4"/>
    <mergeCell ref="B2:S2"/>
    <mergeCell ref="B3:B4"/>
    <mergeCell ref="I3:I4"/>
    <mergeCell ref="T3:T4"/>
    <mergeCell ref="C3:C4"/>
  </mergeCells>
  <phoneticPr fontId="13"/>
  <printOptions gridLinesSet="0"/>
  <pageMargins left="0.59055118110236227" right="0.39370078740157483" top="0.53" bottom="0.41" header="0.33" footer="0.15"/>
  <pageSetup paperSize="9" scale="63" orientation="landscape" horizontalDpi="300" r:id="rId1"/>
  <headerFooter alignWithMargins="0">
    <oddFooter>&amp;C&amp;"ＭＳ Ｐゴシック,標準"&amp;F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9"/>
  <sheetViews>
    <sheetView zoomScale="80" zoomScaleNormal="80" workbookViewId="0">
      <pane xSplit="1" ySplit="4" topLeftCell="B5" activePane="bottomRight" state="frozen"/>
      <selection activeCell="I34" sqref="I34"/>
      <selection pane="topRight" activeCell="I34" sqref="I34"/>
      <selection pane="bottomLeft" activeCell="I34" sqref="I34"/>
      <selection pane="bottomRight"/>
    </sheetView>
  </sheetViews>
  <sheetFormatPr defaultRowHeight="15"/>
  <cols>
    <col min="1" max="1" width="8.25" style="1" customWidth="1"/>
    <col min="2" max="2" width="9" style="1"/>
    <col min="3" max="3" width="8.875" style="1" customWidth="1"/>
    <col min="4" max="8" width="8.375" style="1" customWidth="1"/>
    <col min="9" max="9" width="8.875" style="1" customWidth="1"/>
    <col min="10" max="19" width="8.375" style="1" customWidth="1"/>
    <col min="20" max="22" width="9" style="1"/>
    <col min="23" max="36" width="8.125" style="1" customWidth="1"/>
    <col min="37" max="16384" width="9" style="1"/>
  </cols>
  <sheetData>
    <row r="1" spans="1:29" s="4" customFormat="1" ht="24.75" customHeight="1" thickBot="1">
      <c r="A1" s="4" t="s">
        <v>13</v>
      </c>
      <c r="E1" s="4" t="s">
        <v>113</v>
      </c>
      <c r="S1" s="406" t="s">
        <v>83</v>
      </c>
    </row>
    <row r="2" spans="1:29" s="5" customFormat="1">
      <c r="A2" s="559" t="s">
        <v>56</v>
      </c>
      <c r="B2" s="562" t="s">
        <v>22</v>
      </c>
      <c r="C2" s="563"/>
      <c r="D2" s="563"/>
      <c r="E2" s="563"/>
      <c r="F2" s="563"/>
      <c r="G2" s="563"/>
      <c r="H2" s="563"/>
      <c r="I2" s="563"/>
      <c r="J2" s="563"/>
      <c r="K2" s="563"/>
      <c r="L2" s="563"/>
      <c r="M2" s="563"/>
      <c r="N2" s="564"/>
      <c r="O2" s="564"/>
      <c r="P2" s="564"/>
      <c r="Q2" s="564"/>
      <c r="R2" s="564"/>
      <c r="S2" s="565"/>
      <c r="T2" s="5" t="s">
        <v>72</v>
      </c>
      <c r="W2" s="5" t="s">
        <v>58</v>
      </c>
    </row>
    <row r="3" spans="1:29" s="5" customFormat="1" ht="15.75" thickBot="1">
      <c r="A3" s="560"/>
      <c r="B3" s="566" t="s">
        <v>23</v>
      </c>
      <c r="C3" s="568" t="s">
        <v>20</v>
      </c>
      <c r="D3" s="286"/>
      <c r="E3" s="286"/>
      <c r="F3" s="286"/>
      <c r="G3" s="286"/>
      <c r="H3" s="286"/>
      <c r="I3" s="570" t="s">
        <v>21</v>
      </c>
      <c r="J3" s="286"/>
      <c r="K3" s="286"/>
      <c r="L3" s="286"/>
      <c r="M3" s="286"/>
      <c r="N3" s="286"/>
      <c r="O3" s="286"/>
      <c r="P3" s="286"/>
      <c r="Q3" s="286"/>
      <c r="R3" s="286"/>
      <c r="S3" s="14"/>
      <c r="T3" s="400" t="s">
        <v>79</v>
      </c>
      <c r="W3" s="5" t="s">
        <v>57</v>
      </c>
    </row>
    <row r="4" spans="1:29" s="5" customFormat="1">
      <c r="A4" s="561"/>
      <c r="B4" s="567"/>
      <c r="C4" s="569"/>
      <c r="D4" s="267" t="s">
        <v>5</v>
      </c>
      <c r="E4" s="50" t="s">
        <v>67</v>
      </c>
      <c r="F4" s="50" t="s">
        <v>68</v>
      </c>
      <c r="G4" s="50" t="s">
        <v>69</v>
      </c>
      <c r="H4" s="16" t="s">
        <v>19</v>
      </c>
      <c r="I4" s="571"/>
      <c r="J4" s="15" t="s">
        <v>15</v>
      </c>
      <c r="K4" s="15" t="s">
        <v>16</v>
      </c>
      <c r="L4" s="15" t="s">
        <v>17</v>
      </c>
      <c r="M4" s="15" t="s">
        <v>18</v>
      </c>
      <c r="N4" s="16" t="s">
        <v>49</v>
      </c>
      <c r="O4" s="16" t="s">
        <v>50</v>
      </c>
      <c r="P4" s="16" t="s">
        <v>51</v>
      </c>
      <c r="Q4" s="16" t="s">
        <v>66</v>
      </c>
      <c r="R4" s="16" t="s">
        <v>48</v>
      </c>
      <c r="S4" s="17" t="s">
        <v>19</v>
      </c>
      <c r="T4" s="399" t="s">
        <v>78</v>
      </c>
      <c r="U4" s="273" t="s">
        <v>73</v>
      </c>
      <c r="V4" s="390" t="s">
        <v>76</v>
      </c>
      <c r="W4" s="71" t="s">
        <v>43</v>
      </c>
      <c r="X4" s="72" t="s">
        <v>44</v>
      </c>
      <c r="Y4" s="177" t="s">
        <v>53</v>
      </c>
      <c r="Z4" s="177" t="s">
        <v>52</v>
      </c>
      <c r="AA4" s="177" t="s">
        <v>54</v>
      </c>
      <c r="AB4" s="75" t="s">
        <v>45</v>
      </c>
      <c r="AC4" s="183" t="s">
        <v>55</v>
      </c>
    </row>
    <row r="5" spans="1:29" s="5" customFormat="1">
      <c r="A5" s="7">
        <v>1</v>
      </c>
      <c r="B5" s="20">
        <f>C5+I5</f>
        <v>156</v>
      </c>
      <c r="C5" s="21">
        <f>D5+E5+F5+G5+H5</f>
        <v>72</v>
      </c>
      <c r="D5" s="22">
        <v>37</v>
      </c>
      <c r="E5" s="23">
        <v>9</v>
      </c>
      <c r="F5" s="23">
        <v>3</v>
      </c>
      <c r="G5" s="23">
        <v>2</v>
      </c>
      <c r="H5" s="23">
        <v>21</v>
      </c>
      <c r="I5" s="24">
        <f>J5+K5+L5+M5+N5+O5+P5+Q5+R5+S5</f>
        <v>84</v>
      </c>
      <c r="J5" s="25">
        <v>15</v>
      </c>
      <c r="K5" s="25">
        <v>10</v>
      </c>
      <c r="L5" s="25">
        <v>2</v>
      </c>
      <c r="M5" s="25">
        <v>11</v>
      </c>
      <c r="N5" s="175">
        <v>1</v>
      </c>
      <c r="O5" s="175">
        <v>5</v>
      </c>
      <c r="P5" s="175">
        <v>0</v>
      </c>
      <c r="Q5" s="175">
        <v>4</v>
      </c>
      <c r="R5" s="175">
        <v>22</v>
      </c>
      <c r="S5" s="26">
        <v>14</v>
      </c>
      <c r="T5" s="5">
        <v>30</v>
      </c>
      <c r="U5" s="5">
        <v>126</v>
      </c>
      <c r="V5" s="5">
        <f>T5+U5</f>
        <v>156</v>
      </c>
      <c r="W5" s="73">
        <v>5</v>
      </c>
      <c r="X5" s="74">
        <v>19</v>
      </c>
      <c r="Y5" s="178">
        <v>3</v>
      </c>
      <c r="Z5" s="178">
        <v>7</v>
      </c>
      <c r="AA5" s="178">
        <v>3</v>
      </c>
      <c r="AB5" s="76">
        <v>13</v>
      </c>
      <c r="AC5" s="80">
        <v>37</v>
      </c>
    </row>
    <row r="6" spans="1:29" s="5" customFormat="1">
      <c r="A6" s="7">
        <v>2</v>
      </c>
      <c r="B6" s="20">
        <f t="shared" ref="B6:B16" si="0">C6+I6</f>
        <v>116</v>
      </c>
      <c r="C6" s="21">
        <f t="shared" ref="C6:C16" si="1">D6+E6+F6+G6+H6</f>
        <v>64</v>
      </c>
      <c r="D6" s="28">
        <v>42</v>
      </c>
      <c r="E6" s="29">
        <v>2</v>
      </c>
      <c r="F6" s="29">
        <v>10</v>
      </c>
      <c r="G6" s="29">
        <v>3</v>
      </c>
      <c r="H6" s="23">
        <v>7</v>
      </c>
      <c r="I6" s="24">
        <f t="shared" ref="I6:I16" si="2">J6+K6+L6+M6+N6+O6+P6+Q6+R6+S6</f>
        <v>52</v>
      </c>
      <c r="J6" s="28">
        <v>10</v>
      </c>
      <c r="K6" s="28">
        <v>7</v>
      </c>
      <c r="L6" s="28">
        <v>7</v>
      </c>
      <c r="M6" s="28">
        <v>2</v>
      </c>
      <c r="N6" s="29">
        <v>1</v>
      </c>
      <c r="O6" s="29">
        <v>3</v>
      </c>
      <c r="P6" s="29">
        <v>3</v>
      </c>
      <c r="Q6" s="29">
        <v>0</v>
      </c>
      <c r="R6" s="29">
        <v>10</v>
      </c>
      <c r="S6" s="31">
        <v>9</v>
      </c>
      <c r="T6" s="5">
        <v>17</v>
      </c>
      <c r="U6" s="5">
        <v>99</v>
      </c>
      <c r="V6" s="5">
        <f t="shared" ref="V6:V51" si="3">T6+U6</f>
        <v>116</v>
      </c>
      <c r="W6" s="67">
        <v>8</v>
      </c>
      <c r="X6" s="68">
        <v>15</v>
      </c>
      <c r="Y6" s="179">
        <v>2</v>
      </c>
      <c r="Z6" s="179">
        <v>16</v>
      </c>
      <c r="AA6" s="179">
        <v>1</v>
      </c>
      <c r="AB6" s="77">
        <v>19</v>
      </c>
      <c r="AC6" s="81">
        <v>42</v>
      </c>
    </row>
    <row r="7" spans="1:29" s="5" customFormat="1">
      <c r="A7" s="7">
        <v>3</v>
      </c>
      <c r="B7" s="20">
        <f t="shared" si="0"/>
        <v>431</v>
      </c>
      <c r="C7" s="21">
        <f t="shared" si="1"/>
        <v>234</v>
      </c>
      <c r="D7" s="28">
        <v>68</v>
      </c>
      <c r="E7" s="29">
        <v>24</v>
      </c>
      <c r="F7" s="29">
        <v>28</v>
      </c>
      <c r="G7" s="29">
        <v>7</v>
      </c>
      <c r="H7" s="23">
        <v>107</v>
      </c>
      <c r="I7" s="24">
        <f t="shared" si="2"/>
        <v>197</v>
      </c>
      <c r="J7" s="28">
        <v>26</v>
      </c>
      <c r="K7" s="28">
        <v>27</v>
      </c>
      <c r="L7" s="28">
        <v>11</v>
      </c>
      <c r="M7" s="28">
        <v>17</v>
      </c>
      <c r="N7" s="29">
        <v>16</v>
      </c>
      <c r="O7" s="29">
        <v>15</v>
      </c>
      <c r="P7" s="29">
        <v>9</v>
      </c>
      <c r="Q7" s="29">
        <v>6</v>
      </c>
      <c r="R7" s="29">
        <v>16</v>
      </c>
      <c r="S7" s="31">
        <v>54</v>
      </c>
      <c r="T7" s="5">
        <v>29</v>
      </c>
      <c r="U7" s="5">
        <v>402</v>
      </c>
      <c r="V7" s="5">
        <f t="shared" si="3"/>
        <v>431</v>
      </c>
      <c r="W7" s="67">
        <v>13</v>
      </c>
      <c r="X7" s="68">
        <v>34</v>
      </c>
      <c r="Y7" s="179">
        <v>7</v>
      </c>
      <c r="Z7" s="179">
        <v>11</v>
      </c>
      <c r="AA7" s="179">
        <v>3</v>
      </c>
      <c r="AB7" s="77">
        <v>21</v>
      </c>
      <c r="AC7" s="81">
        <v>68</v>
      </c>
    </row>
    <row r="8" spans="1:29" s="5" customFormat="1">
      <c r="A8" s="7">
        <v>4</v>
      </c>
      <c r="B8" s="20">
        <f t="shared" si="0"/>
        <v>335</v>
      </c>
      <c r="C8" s="21">
        <f t="shared" si="1"/>
        <v>119</v>
      </c>
      <c r="D8" s="28">
        <v>44</v>
      </c>
      <c r="E8" s="29">
        <v>15</v>
      </c>
      <c r="F8" s="29">
        <v>3</v>
      </c>
      <c r="G8" s="29">
        <v>0</v>
      </c>
      <c r="H8" s="23">
        <v>57</v>
      </c>
      <c r="I8" s="24">
        <f t="shared" si="2"/>
        <v>216</v>
      </c>
      <c r="J8" s="28">
        <v>41</v>
      </c>
      <c r="K8" s="28">
        <v>16</v>
      </c>
      <c r="L8" s="28">
        <v>12</v>
      </c>
      <c r="M8" s="28">
        <v>15</v>
      </c>
      <c r="N8" s="29">
        <v>11</v>
      </c>
      <c r="O8" s="29">
        <v>12</v>
      </c>
      <c r="P8" s="29">
        <v>2</v>
      </c>
      <c r="Q8" s="29">
        <v>8</v>
      </c>
      <c r="R8" s="29">
        <v>22</v>
      </c>
      <c r="S8" s="31">
        <v>77</v>
      </c>
      <c r="T8" s="5">
        <v>21</v>
      </c>
      <c r="U8" s="5">
        <v>314</v>
      </c>
      <c r="V8" s="5">
        <f t="shared" si="3"/>
        <v>335</v>
      </c>
      <c r="W8" s="67">
        <v>8</v>
      </c>
      <c r="X8" s="68">
        <v>19</v>
      </c>
      <c r="Y8" s="179">
        <v>7</v>
      </c>
      <c r="Z8" s="179">
        <v>5</v>
      </c>
      <c r="AA8" s="179">
        <v>5</v>
      </c>
      <c r="AB8" s="77">
        <v>17</v>
      </c>
      <c r="AC8" s="81">
        <v>44</v>
      </c>
    </row>
    <row r="9" spans="1:29" s="8" customFormat="1">
      <c r="A9" s="7">
        <v>5</v>
      </c>
      <c r="B9" s="20">
        <f t="shared" si="0"/>
        <v>137</v>
      </c>
      <c r="C9" s="21">
        <f t="shared" si="1"/>
        <v>60</v>
      </c>
      <c r="D9" s="32">
        <v>36</v>
      </c>
      <c r="E9" s="33">
        <v>4</v>
      </c>
      <c r="F9" s="33">
        <v>7</v>
      </c>
      <c r="G9" s="33">
        <v>0</v>
      </c>
      <c r="H9" s="23">
        <v>13</v>
      </c>
      <c r="I9" s="24">
        <f t="shared" si="2"/>
        <v>77</v>
      </c>
      <c r="J9" s="32">
        <v>12</v>
      </c>
      <c r="K9" s="32">
        <v>11</v>
      </c>
      <c r="L9" s="32">
        <v>4</v>
      </c>
      <c r="M9" s="32">
        <v>1</v>
      </c>
      <c r="N9" s="33">
        <v>3</v>
      </c>
      <c r="O9" s="33">
        <v>4</v>
      </c>
      <c r="P9" s="33">
        <v>1</v>
      </c>
      <c r="Q9" s="33">
        <v>5</v>
      </c>
      <c r="R9" s="33">
        <v>15</v>
      </c>
      <c r="S9" s="34">
        <v>21</v>
      </c>
      <c r="T9" s="8">
        <v>21</v>
      </c>
      <c r="U9" s="8">
        <v>116</v>
      </c>
      <c r="V9" s="5">
        <f t="shared" si="3"/>
        <v>137</v>
      </c>
      <c r="W9" s="69">
        <v>3</v>
      </c>
      <c r="X9" s="70">
        <v>26</v>
      </c>
      <c r="Y9" s="180">
        <v>2</v>
      </c>
      <c r="Z9" s="180">
        <v>5</v>
      </c>
      <c r="AA9" s="180">
        <v>0</v>
      </c>
      <c r="AB9" s="77">
        <v>7</v>
      </c>
      <c r="AC9" s="81">
        <v>36</v>
      </c>
    </row>
    <row r="10" spans="1:29" s="8" customFormat="1">
      <c r="A10" s="7">
        <v>6</v>
      </c>
      <c r="B10" s="20">
        <f t="shared" si="0"/>
        <v>119</v>
      </c>
      <c r="C10" s="21">
        <f t="shared" si="1"/>
        <v>47</v>
      </c>
      <c r="D10" s="32">
        <v>31</v>
      </c>
      <c r="E10" s="33">
        <v>3</v>
      </c>
      <c r="F10" s="33">
        <v>4</v>
      </c>
      <c r="G10" s="33">
        <v>2</v>
      </c>
      <c r="H10" s="23">
        <v>7</v>
      </c>
      <c r="I10" s="24">
        <f t="shared" si="2"/>
        <v>72</v>
      </c>
      <c r="J10" s="32">
        <v>8</v>
      </c>
      <c r="K10" s="32">
        <v>7</v>
      </c>
      <c r="L10" s="32">
        <v>2</v>
      </c>
      <c r="M10" s="32">
        <v>7</v>
      </c>
      <c r="N10" s="33">
        <v>0</v>
      </c>
      <c r="O10" s="33">
        <v>2</v>
      </c>
      <c r="P10" s="33">
        <v>0</v>
      </c>
      <c r="Q10" s="33">
        <v>2</v>
      </c>
      <c r="R10" s="33">
        <v>25</v>
      </c>
      <c r="S10" s="34">
        <v>19</v>
      </c>
      <c r="T10" s="8">
        <v>18</v>
      </c>
      <c r="U10" s="8">
        <v>101</v>
      </c>
      <c r="V10" s="5">
        <f t="shared" si="3"/>
        <v>119</v>
      </c>
      <c r="W10" s="69">
        <v>4</v>
      </c>
      <c r="X10" s="70">
        <v>18</v>
      </c>
      <c r="Y10" s="180">
        <v>4</v>
      </c>
      <c r="Z10" s="180">
        <v>4</v>
      </c>
      <c r="AA10" s="180">
        <v>1</v>
      </c>
      <c r="AB10" s="77">
        <v>9</v>
      </c>
      <c r="AC10" s="81">
        <v>31</v>
      </c>
    </row>
    <row r="11" spans="1:29" s="8" customFormat="1">
      <c r="A11" s="7">
        <v>7</v>
      </c>
      <c r="B11" s="20">
        <f t="shared" si="0"/>
        <v>165</v>
      </c>
      <c r="C11" s="21">
        <f t="shared" si="1"/>
        <v>56</v>
      </c>
      <c r="D11" s="32">
        <v>33</v>
      </c>
      <c r="E11" s="33">
        <v>6</v>
      </c>
      <c r="F11" s="33">
        <v>2</v>
      </c>
      <c r="G11" s="33">
        <v>2</v>
      </c>
      <c r="H11" s="23">
        <v>13</v>
      </c>
      <c r="I11" s="24">
        <f t="shared" si="2"/>
        <v>109</v>
      </c>
      <c r="J11" s="32">
        <v>18</v>
      </c>
      <c r="K11" s="32">
        <v>5</v>
      </c>
      <c r="L11" s="32">
        <v>5</v>
      </c>
      <c r="M11" s="32">
        <v>3</v>
      </c>
      <c r="N11" s="33">
        <v>4</v>
      </c>
      <c r="O11" s="33">
        <v>3</v>
      </c>
      <c r="P11" s="33">
        <v>3</v>
      </c>
      <c r="Q11" s="33">
        <v>2</v>
      </c>
      <c r="R11" s="33">
        <v>54</v>
      </c>
      <c r="S11" s="34">
        <v>12</v>
      </c>
      <c r="T11" s="8">
        <v>45</v>
      </c>
      <c r="U11" s="8">
        <v>120</v>
      </c>
      <c r="V11" s="5">
        <f t="shared" si="3"/>
        <v>165</v>
      </c>
      <c r="W11" s="69">
        <v>3</v>
      </c>
      <c r="X11" s="70">
        <v>18</v>
      </c>
      <c r="Y11" s="180">
        <v>6</v>
      </c>
      <c r="Z11" s="180">
        <v>4</v>
      </c>
      <c r="AA11" s="180">
        <v>2</v>
      </c>
      <c r="AB11" s="77">
        <v>12</v>
      </c>
      <c r="AC11" s="81">
        <v>33</v>
      </c>
    </row>
    <row r="12" spans="1:29" s="8" customFormat="1">
      <c r="A12" s="7">
        <v>8</v>
      </c>
      <c r="B12" s="20">
        <f t="shared" si="0"/>
        <v>125</v>
      </c>
      <c r="C12" s="21">
        <f t="shared" si="1"/>
        <v>58</v>
      </c>
      <c r="D12" s="32">
        <v>37</v>
      </c>
      <c r="E12" s="33">
        <v>8</v>
      </c>
      <c r="F12" s="33">
        <v>4</v>
      </c>
      <c r="G12" s="33">
        <v>1</v>
      </c>
      <c r="H12" s="23">
        <v>8</v>
      </c>
      <c r="I12" s="24">
        <f t="shared" si="2"/>
        <v>67</v>
      </c>
      <c r="J12" s="32">
        <v>12</v>
      </c>
      <c r="K12" s="32">
        <v>7</v>
      </c>
      <c r="L12" s="32">
        <v>0</v>
      </c>
      <c r="M12" s="32">
        <v>3</v>
      </c>
      <c r="N12" s="33">
        <v>7</v>
      </c>
      <c r="O12" s="33">
        <v>1</v>
      </c>
      <c r="P12" s="33">
        <v>8</v>
      </c>
      <c r="Q12" s="33">
        <v>1</v>
      </c>
      <c r="R12" s="33">
        <v>13</v>
      </c>
      <c r="S12" s="34">
        <v>15</v>
      </c>
      <c r="T12" s="8">
        <v>22</v>
      </c>
      <c r="U12" s="8">
        <v>103</v>
      </c>
      <c r="V12" s="5">
        <f t="shared" si="3"/>
        <v>125</v>
      </c>
      <c r="W12" s="69">
        <v>4</v>
      </c>
      <c r="X12" s="70">
        <v>17</v>
      </c>
      <c r="Y12" s="180">
        <v>4</v>
      </c>
      <c r="Z12" s="180">
        <v>5</v>
      </c>
      <c r="AA12" s="180">
        <v>7</v>
      </c>
      <c r="AB12" s="77">
        <v>16</v>
      </c>
      <c r="AC12" s="81">
        <v>37</v>
      </c>
    </row>
    <row r="13" spans="1:29" s="8" customFormat="1">
      <c r="A13" s="7">
        <v>9</v>
      </c>
      <c r="B13" s="20">
        <f t="shared" si="0"/>
        <v>114</v>
      </c>
      <c r="C13" s="21">
        <f t="shared" si="1"/>
        <v>63</v>
      </c>
      <c r="D13" s="32">
        <v>28</v>
      </c>
      <c r="E13" s="33">
        <v>3</v>
      </c>
      <c r="F13" s="33">
        <v>7</v>
      </c>
      <c r="G13" s="33">
        <v>8</v>
      </c>
      <c r="H13" s="23">
        <v>17</v>
      </c>
      <c r="I13" s="24">
        <f t="shared" si="2"/>
        <v>51</v>
      </c>
      <c r="J13" s="32">
        <v>13</v>
      </c>
      <c r="K13" s="32">
        <v>3</v>
      </c>
      <c r="L13" s="32">
        <v>3</v>
      </c>
      <c r="M13" s="32">
        <v>6</v>
      </c>
      <c r="N13" s="33">
        <v>3</v>
      </c>
      <c r="O13" s="33">
        <v>1</v>
      </c>
      <c r="P13" s="33">
        <v>2</v>
      </c>
      <c r="Q13" s="33">
        <v>1</v>
      </c>
      <c r="R13" s="33">
        <v>6</v>
      </c>
      <c r="S13" s="34">
        <v>13</v>
      </c>
      <c r="T13" s="8">
        <v>14</v>
      </c>
      <c r="U13" s="8">
        <v>100</v>
      </c>
      <c r="V13" s="5">
        <f t="shared" si="3"/>
        <v>114</v>
      </c>
      <c r="W13" s="69">
        <v>4</v>
      </c>
      <c r="X13" s="70">
        <v>17</v>
      </c>
      <c r="Y13" s="180">
        <v>1</v>
      </c>
      <c r="Z13" s="180">
        <v>4</v>
      </c>
      <c r="AA13" s="180">
        <v>2</v>
      </c>
      <c r="AB13" s="77">
        <v>7</v>
      </c>
      <c r="AC13" s="81">
        <v>28</v>
      </c>
    </row>
    <row r="14" spans="1:29" s="8" customFormat="1">
      <c r="A14" s="7">
        <v>10</v>
      </c>
      <c r="B14" s="20">
        <f t="shared" si="0"/>
        <v>163</v>
      </c>
      <c r="C14" s="21">
        <f t="shared" si="1"/>
        <v>78</v>
      </c>
      <c r="D14" s="28">
        <v>51</v>
      </c>
      <c r="E14" s="29">
        <v>2</v>
      </c>
      <c r="F14" s="29">
        <v>6</v>
      </c>
      <c r="G14" s="29">
        <v>3</v>
      </c>
      <c r="H14" s="23">
        <v>16</v>
      </c>
      <c r="I14" s="24">
        <f t="shared" si="2"/>
        <v>85</v>
      </c>
      <c r="J14" s="28">
        <v>10</v>
      </c>
      <c r="K14" s="28">
        <v>7</v>
      </c>
      <c r="L14" s="28">
        <v>5</v>
      </c>
      <c r="M14" s="28">
        <v>6</v>
      </c>
      <c r="N14" s="29">
        <v>11</v>
      </c>
      <c r="O14" s="29">
        <v>3</v>
      </c>
      <c r="P14" s="29">
        <v>5</v>
      </c>
      <c r="Q14" s="29">
        <v>3</v>
      </c>
      <c r="R14" s="29">
        <v>7</v>
      </c>
      <c r="S14" s="31">
        <v>28</v>
      </c>
      <c r="T14" s="8">
        <v>16</v>
      </c>
      <c r="U14" s="8">
        <v>147</v>
      </c>
      <c r="V14" s="5">
        <f t="shared" si="3"/>
        <v>163</v>
      </c>
      <c r="W14" s="69">
        <v>4</v>
      </c>
      <c r="X14" s="70">
        <v>30</v>
      </c>
      <c r="Y14" s="180">
        <v>3</v>
      </c>
      <c r="Z14" s="180">
        <v>6</v>
      </c>
      <c r="AA14" s="180">
        <v>8</v>
      </c>
      <c r="AB14" s="77">
        <v>17</v>
      </c>
      <c r="AC14" s="81">
        <v>51</v>
      </c>
    </row>
    <row r="15" spans="1:29" s="8" customFormat="1">
      <c r="A15" s="7">
        <v>11</v>
      </c>
      <c r="B15" s="20">
        <f t="shared" si="0"/>
        <v>147</v>
      </c>
      <c r="C15" s="21">
        <f t="shared" si="1"/>
        <v>70</v>
      </c>
      <c r="D15" s="28">
        <v>35</v>
      </c>
      <c r="E15" s="29">
        <v>6</v>
      </c>
      <c r="F15" s="29">
        <v>7</v>
      </c>
      <c r="G15" s="29">
        <v>0</v>
      </c>
      <c r="H15" s="23">
        <v>22</v>
      </c>
      <c r="I15" s="24">
        <f t="shared" si="2"/>
        <v>77</v>
      </c>
      <c r="J15" s="28">
        <v>22</v>
      </c>
      <c r="K15" s="28">
        <v>8</v>
      </c>
      <c r="L15" s="28">
        <v>2</v>
      </c>
      <c r="M15" s="28">
        <v>5</v>
      </c>
      <c r="N15" s="29">
        <v>4</v>
      </c>
      <c r="O15" s="29">
        <v>1</v>
      </c>
      <c r="P15" s="29">
        <v>2</v>
      </c>
      <c r="Q15" s="29">
        <v>1</v>
      </c>
      <c r="R15" s="29">
        <v>18</v>
      </c>
      <c r="S15" s="31">
        <v>14</v>
      </c>
      <c r="T15" s="8">
        <v>11</v>
      </c>
      <c r="U15" s="8">
        <v>136</v>
      </c>
      <c r="V15" s="5">
        <f t="shared" si="3"/>
        <v>147</v>
      </c>
      <c r="W15" s="69">
        <v>3</v>
      </c>
      <c r="X15" s="70">
        <v>23</v>
      </c>
      <c r="Y15" s="180">
        <v>2</v>
      </c>
      <c r="Z15" s="180">
        <v>4</v>
      </c>
      <c r="AA15" s="180">
        <v>3</v>
      </c>
      <c r="AB15" s="77">
        <v>9</v>
      </c>
      <c r="AC15" s="81">
        <v>35</v>
      </c>
    </row>
    <row r="16" spans="1:29" s="8" customFormat="1" ht="15.75" thickBot="1">
      <c r="A16" s="284">
        <v>12</v>
      </c>
      <c r="B16" s="20">
        <f t="shared" si="0"/>
        <v>161</v>
      </c>
      <c r="C16" s="21">
        <f t="shared" si="1"/>
        <v>88</v>
      </c>
      <c r="D16" s="37">
        <v>47</v>
      </c>
      <c r="E16" s="38">
        <v>0</v>
      </c>
      <c r="F16" s="38">
        <v>6</v>
      </c>
      <c r="G16" s="38">
        <v>8</v>
      </c>
      <c r="H16" s="23">
        <v>27</v>
      </c>
      <c r="I16" s="24">
        <f t="shared" si="2"/>
        <v>73</v>
      </c>
      <c r="J16" s="37">
        <v>11</v>
      </c>
      <c r="K16" s="37">
        <v>8</v>
      </c>
      <c r="L16" s="37">
        <v>5</v>
      </c>
      <c r="M16" s="37">
        <v>1</v>
      </c>
      <c r="N16" s="38">
        <v>3</v>
      </c>
      <c r="O16" s="38">
        <v>5</v>
      </c>
      <c r="P16" s="38">
        <v>1</v>
      </c>
      <c r="Q16" s="38">
        <v>3</v>
      </c>
      <c r="R16" s="38">
        <v>18</v>
      </c>
      <c r="S16" s="40">
        <v>18</v>
      </c>
      <c r="T16" s="391">
        <v>19</v>
      </c>
      <c r="U16" s="392">
        <v>142</v>
      </c>
      <c r="V16" s="393">
        <f t="shared" si="3"/>
        <v>161</v>
      </c>
      <c r="W16" s="83">
        <v>3</v>
      </c>
      <c r="X16" s="84">
        <v>22</v>
      </c>
      <c r="Y16" s="181">
        <v>4</v>
      </c>
      <c r="Z16" s="181">
        <v>14</v>
      </c>
      <c r="AA16" s="181">
        <v>4</v>
      </c>
      <c r="AB16" s="182">
        <v>22</v>
      </c>
      <c r="AC16" s="86">
        <v>47</v>
      </c>
    </row>
    <row r="17" spans="1:35" s="8" customFormat="1" ht="16.5" thickTop="1" thickBot="1">
      <c r="A17" s="389" t="s">
        <v>76</v>
      </c>
      <c r="B17" s="184">
        <f>SUM(B5:B16)</f>
        <v>2169</v>
      </c>
      <c r="C17" s="185">
        <f>SUM(C5:C16)</f>
        <v>1009</v>
      </c>
      <c r="D17" s="185">
        <f>SUM(D5:D16)</f>
        <v>489</v>
      </c>
      <c r="E17" s="185">
        <f t="shared" ref="E17:S17" si="4">SUM(E5:E16)</f>
        <v>82</v>
      </c>
      <c r="F17" s="185">
        <f t="shared" si="4"/>
        <v>87</v>
      </c>
      <c r="G17" s="185">
        <f t="shared" si="4"/>
        <v>36</v>
      </c>
      <c r="H17" s="185">
        <f t="shared" si="4"/>
        <v>315</v>
      </c>
      <c r="I17" s="186">
        <v>1160</v>
      </c>
      <c r="J17" s="187">
        <f t="shared" si="4"/>
        <v>198</v>
      </c>
      <c r="K17" s="187">
        <f t="shared" si="4"/>
        <v>116</v>
      </c>
      <c r="L17" s="187">
        <f t="shared" ref="L17:R17" si="5">SUM(L5:L16)</f>
        <v>58</v>
      </c>
      <c r="M17" s="187">
        <f t="shared" si="5"/>
        <v>77</v>
      </c>
      <c r="N17" s="188">
        <f t="shared" si="5"/>
        <v>64</v>
      </c>
      <c r="O17" s="188">
        <f t="shared" si="5"/>
        <v>55</v>
      </c>
      <c r="P17" s="188">
        <f t="shared" si="5"/>
        <v>36</v>
      </c>
      <c r="Q17" s="188">
        <f t="shared" si="5"/>
        <v>36</v>
      </c>
      <c r="R17" s="188">
        <f t="shared" si="5"/>
        <v>226</v>
      </c>
      <c r="S17" s="189">
        <f t="shared" si="4"/>
        <v>294</v>
      </c>
      <c r="T17" s="8">
        <f>SUM(T5:T16)</f>
        <v>263</v>
      </c>
      <c r="U17" s="8">
        <f t="shared" ref="U17" si="6">SUM(U5:U16)</f>
        <v>1906</v>
      </c>
      <c r="V17" s="8">
        <f>SUM(V5:V16)</f>
        <v>2169</v>
      </c>
      <c r="W17" s="87">
        <f>SUM(W5:W16)</f>
        <v>62</v>
      </c>
      <c r="X17" s="88">
        <f t="shared" ref="X17:AC17" si="7">SUM(X5:X16)</f>
        <v>258</v>
      </c>
      <c r="Y17" s="88">
        <f t="shared" si="7"/>
        <v>45</v>
      </c>
      <c r="Z17" s="88">
        <f t="shared" si="7"/>
        <v>85</v>
      </c>
      <c r="AA17" s="88">
        <f t="shared" si="7"/>
        <v>39</v>
      </c>
      <c r="AB17" s="89">
        <f t="shared" si="7"/>
        <v>169</v>
      </c>
      <c r="AC17" s="90">
        <f t="shared" si="7"/>
        <v>489</v>
      </c>
    </row>
    <row r="18" spans="1:35" s="5" customFormat="1" ht="9" customHeight="1" thickBot="1">
      <c r="A18" s="9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</row>
    <row r="19" spans="1:35" s="5" customFormat="1">
      <c r="A19" s="559" t="s">
        <v>56</v>
      </c>
      <c r="B19" s="575" t="s">
        <v>33</v>
      </c>
      <c r="C19" s="576"/>
      <c r="D19" s="576"/>
      <c r="E19" s="576"/>
      <c r="F19" s="576"/>
      <c r="G19" s="576"/>
      <c r="H19" s="576"/>
      <c r="I19" s="576"/>
      <c r="J19" s="576"/>
      <c r="K19" s="576"/>
      <c r="L19" s="576"/>
      <c r="M19" s="576"/>
      <c r="N19" s="577"/>
      <c r="O19" s="577"/>
      <c r="P19" s="577"/>
      <c r="Q19" s="577"/>
      <c r="R19" s="577"/>
      <c r="S19" s="578"/>
      <c r="T19" s="5" t="s">
        <v>72</v>
      </c>
    </row>
    <row r="20" spans="1:35" s="5" customFormat="1" ht="15.75" thickBot="1">
      <c r="A20" s="560"/>
      <c r="B20" s="579" t="s">
        <v>12</v>
      </c>
      <c r="C20" s="581" t="s">
        <v>20</v>
      </c>
      <c r="D20" s="283"/>
      <c r="E20" s="283"/>
      <c r="F20" s="283"/>
      <c r="G20" s="283"/>
      <c r="H20" s="283"/>
      <c r="I20" s="583" t="s">
        <v>21</v>
      </c>
      <c r="J20" s="283"/>
      <c r="K20" s="283"/>
      <c r="L20" s="283"/>
      <c r="M20" s="283"/>
      <c r="N20" s="283"/>
      <c r="O20" s="283"/>
      <c r="P20" s="283"/>
      <c r="Q20" s="283"/>
      <c r="R20" s="283"/>
      <c r="S20" s="48"/>
      <c r="T20" s="400" t="s">
        <v>80</v>
      </c>
      <c r="W20" s="5" t="s">
        <v>47</v>
      </c>
    </row>
    <row r="21" spans="1:35" s="5" customFormat="1">
      <c r="A21" s="561"/>
      <c r="B21" s="580"/>
      <c r="C21" s="582"/>
      <c r="D21" s="267" t="s">
        <v>5</v>
      </c>
      <c r="E21" s="50" t="s">
        <v>67</v>
      </c>
      <c r="F21" s="50" t="s">
        <v>68</v>
      </c>
      <c r="G21" s="50" t="s">
        <v>69</v>
      </c>
      <c r="H21" s="50" t="s">
        <v>19</v>
      </c>
      <c r="I21" s="584"/>
      <c r="J21" s="49" t="s">
        <v>15</v>
      </c>
      <c r="K21" s="49" t="s">
        <v>16</v>
      </c>
      <c r="L21" s="49" t="s">
        <v>17</v>
      </c>
      <c r="M21" s="49" t="s">
        <v>18</v>
      </c>
      <c r="N21" s="16" t="s">
        <v>49</v>
      </c>
      <c r="O21" s="16" t="s">
        <v>50</v>
      </c>
      <c r="P21" s="16" t="s">
        <v>51</v>
      </c>
      <c r="Q21" s="16" t="s">
        <v>66</v>
      </c>
      <c r="R21" s="16" t="s">
        <v>48</v>
      </c>
      <c r="S21" s="51" t="s">
        <v>19</v>
      </c>
      <c r="T21" s="399" t="s">
        <v>81</v>
      </c>
      <c r="U21" s="273" t="s">
        <v>73</v>
      </c>
      <c r="V21" s="390" t="s">
        <v>76</v>
      </c>
      <c r="W21" s="71" t="s">
        <v>43</v>
      </c>
      <c r="X21" s="72" t="s">
        <v>44</v>
      </c>
      <c r="Y21" s="177" t="s">
        <v>53</v>
      </c>
      <c r="Z21" s="177" t="s">
        <v>52</v>
      </c>
      <c r="AA21" s="177" t="s">
        <v>54</v>
      </c>
      <c r="AB21" s="75" t="s">
        <v>45</v>
      </c>
      <c r="AC21" s="183" t="s">
        <v>55</v>
      </c>
    </row>
    <row r="22" spans="1:35" s="5" customFormat="1">
      <c r="A22" s="7">
        <v>1</v>
      </c>
      <c r="B22" s="27">
        <v>109</v>
      </c>
      <c r="C22" s="55">
        <f>D22+E22+F22+G22+H22</f>
        <v>57</v>
      </c>
      <c r="D22" s="56">
        <v>34</v>
      </c>
      <c r="E22" s="57">
        <v>4</v>
      </c>
      <c r="F22" s="57">
        <v>3</v>
      </c>
      <c r="G22" s="57">
        <v>3</v>
      </c>
      <c r="H22" s="57">
        <v>13</v>
      </c>
      <c r="I22" s="24">
        <f>J22+K22+L22+M22+N22+O22+P22+Q22+R22+S22</f>
        <v>52</v>
      </c>
      <c r="J22" s="25">
        <v>12</v>
      </c>
      <c r="K22" s="25">
        <v>9</v>
      </c>
      <c r="L22" s="25">
        <v>1</v>
      </c>
      <c r="M22" s="25">
        <v>2</v>
      </c>
      <c r="N22" s="175">
        <v>4</v>
      </c>
      <c r="O22" s="175">
        <v>3</v>
      </c>
      <c r="P22" s="175">
        <v>1</v>
      </c>
      <c r="Q22" s="175">
        <v>2</v>
      </c>
      <c r="R22" s="175">
        <v>7</v>
      </c>
      <c r="S22" s="26">
        <v>11</v>
      </c>
      <c r="T22" s="5">
        <v>2</v>
      </c>
      <c r="U22" s="5">
        <v>107</v>
      </c>
      <c r="V22" s="5">
        <f t="shared" si="3"/>
        <v>109</v>
      </c>
      <c r="W22" s="73">
        <v>7</v>
      </c>
      <c r="X22" s="74">
        <v>18</v>
      </c>
      <c r="Y22" s="178">
        <v>2</v>
      </c>
      <c r="Z22" s="178">
        <v>4</v>
      </c>
      <c r="AA22" s="178">
        <v>3</v>
      </c>
      <c r="AB22" s="76">
        <v>9</v>
      </c>
      <c r="AC22" s="80">
        <v>34</v>
      </c>
    </row>
    <row r="23" spans="1:35" s="5" customFormat="1">
      <c r="A23" s="7">
        <v>2</v>
      </c>
      <c r="B23" s="27">
        <v>137</v>
      </c>
      <c r="C23" s="55">
        <f t="shared" ref="C23:C33" si="8">D23+E23+F23+G23+H23</f>
        <v>78</v>
      </c>
      <c r="D23" s="58">
        <v>39</v>
      </c>
      <c r="E23" s="59">
        <v>4</v>
      </c>
      <c r="F23" s="59">
        <v>12</v>
      </c>
      <c r="G23" s="59">
        <v>3</v>
      </c>
      <c r="H23" s="59">
        <v>20</v>
      </c>
      <c r="I23" s="24">
        <f t="shared" ref="I23:I33" si="9">J23+K23+L23+M23+N23+O23+P23+Q23+R23+S23</f>
        <v>59</v>
      </c>
      <c r="J23" s="28">
        <v>14</v>
      </c>
      <c r="K23" s="28">
        <v>9</v>
      </c>
      <c r="L23" s="28">
        <v>1</v>
      </c>
      <c r="M23" s="28">
        <v>2</v>
      </c>
      <c r="N23" s="29">
        <v>3</v>
      </c>
      <c r="O23" s="29">
        <v>4</v>
      </c>
      <c r="P23" s="29">
        <v>4</v>
      </c>
      <c r="Q23" s="29">
        <v>4</v>
      </c>
      <c r="R23" s="29">
        <v>1</v>
      </c>
      <c r="S23" s="31">
        <v>17</v>
      </c>
      <c r="T23" s="5">
        <v>7</v>
      </c>
      <c r="U23" s="5">
        <v>130</v>
      </c>
      <c r="V23" s="5">
        <f t="shared" si="3"/>
        <v>137</v>
      </c>
      <c r="W23" s="67">
        <v>10</v>
      </c>
      <c r="X23" s="68">
        <v>18</v>
      </c>
      <c r="Y23" s="179">
        <v>5</v>
      </c>
      <c r="Z23" s="179">
        <v>2</v>
      </c>
      <c r="AA23" s="179">
        <v>4</v>
      </c>
      <c r="AB23" s="77">
        <v>11</v>
      </c>
      <c r="AC23" s="81">
        <v>39</v>
      </c>
    </row>
    <row r="24" spans="1:35" s="5" customFormat="1">
      <c r="A24" s="7">
        <v>3</v>
      </c>
      <c r="B24" s="27">
        <v>499</v>
      </c>
      <c r="C24" s="55">
        <f t="shared" si="8"/>
        <v>243</v>
      </c>
      <c r="D24" s="58">
        <v>64</v>
      </c>
      <c r="E24" s="59">
        <v>38</v>
      </c>
      <c r="F24" s="59">
        <v>36</v>
      </c>
      <c r="G24" s="59">
        <v>12</v>
      </c>
      <c r="H24" s="59">
        <v>93</v>
      </c>
      <c r="I24" s="24">
        <f t="shared" si="9"/>
        <v>256</v>
      </c>
      <c r="J24" s="28">
        <v>68</v>
      </c>
      <c r="K24" s="28">
        <v>42</v>
      </c>
      <c r="L24" s="28">
        <v>10</v>
      </c>
      <c r="M24" s="28">
        <v>17</v>
      </c>
      <c r="N24" s="29">
        <v>22</v>
      </c>
      <c r="O24" s="29">
        <v>20</v>
      </c>
      <c r="P24" s="29">
        <v>5</v>
      </c>
      <c r="Q24" s="29">
        <v>4</v>
      </c>
      <c r="R24" s="29">
        <v>10</v>
      </c>
      <c r="S24" s="31">
        <v>58</v>
      </c>
      <c r="T24" s="5">
        <v>15</v>
      </c>
      <c r="U24" s="5">
        <v>484</v>
      </c>
      <c r="V24" s="5">
        <f t="shared" si="3"/>
        <v>499</v>
      </c>
      <c r="W24" s="67">
        <v>10</v>
      </c>
      <c r="X24" s="68">
        <v>34</v>
      </c>
      <c r="Y24" s="179">
        <v>2</v>
      </c>
      <c r="Z24" s="179">
        <v>10</v>
      </c>
      <c r="AA24" s="179">
        <v>8</v>
      </c>
      <c r="AB24" s="77">
        <v>20</v>
      </c>
      <c r="AC24" s="81">
        <v>64</v>
      </c>
    </row>
    <row r="25" spans="1:35" s="5" customFormat="1">
      <c r="A25" s="7">
        <v>4</v>
      </c>
      <c r="B25" s="27">
        <v>168</v>
      </c>
      <c r="C25" s="55">
        <f t="shared" si="8"/>
        <v>90</v>
      </c>
      <c r="D25" s="58">
        <v>32</v>
      </c>
      <c r="E25" s="59">
        <v>6</v>
      </c>
      <c r="F25" s="59">
        <v>11</v>
      </c>
      <c r="G25" s="59">
        <v>2</v>
      </c>
      <c r="H25" s="59">
        <v>39</v>
      </c>
      <c r="I25" s="24">
        <f t="shared" si="9"/>
        <v>78</v>
      </c>
      <c r="J25" s="28">
        <v>18</v>
      </c>
      <c r="K25" s="28">
        <v>6</v>
      </c>
      <c r="L25" s="28">
        <v>7</v>
      </c>
      <c r="M25" s="28">
        <v>4</v>
      </c>
      <c r="N25" s="29">
        <v>2</v>
      </c>
      <c r="O25" s="29">
        <v>7</v>
      </c>
      <c r="P25" s="29">
        <v>1</v>
      </c>
      <c r="Q25" s="29">
        <v>1</v>
      </c>
      <c r="R25" s="29">
        <v>11</v>
      </c>
      <c r="S25" s="31">
        <v>21</v>
      </c>
      <c r="T25" s="5">
        <v>7</v>
      </c>
      <c r="U25" s="5">
        <v>161</v>
      </c>
      <c r="V25" s="5">
        <f t="shared" si="3"/>
        <v>168</v>
      </c>
      <c r="W25" s="67">
        <v>5</v>
      </c>
      <c r="X25" s="68">
        <v>17</v>
      </c>
      <c r="Y25" s="179">
        <v>4</v>
      </c>
      <c r="Z25" s="179">
        <v>1</v>
      </c>
      <c r="AA25" s="179">
        <v>5</v>
      </c>
      <c r="AB25" s="77">
        <v>10</v>
      </c>
      <c r="AC25" s="81">
        <v>32</v>
      </c>
      <c r="AD25" s="8"/>
      <c r="AE25" s="8"/>
      <c r="AF25" s="8"/>
      <c r="AG25" s="8"/>
      <c r="AH25" s="8"/>
      <c r="AI25" s="8"/>
    </row>
    <row r="26" spans="1:35" s="8" customFormat="1">
      <c r="A26" s="7">
        <v>5</v>
      </c>
      <c r="B26" s="27">
        <v>146</v>
      </c>
      <c r="C26" s="55">
        <f t="shared" si="8"/>
        <v>83</v>
      </c>
      <c r="D26" s="58">
        <v>54</v>
      </c>
      <c r="E26" s="59">
        <v>5</v>
      </c>
      <c r="F26" s="59">
        <v>14</v>
      </c>
      <c r="G26" s="59">
        <v>2</v>
      </c>
      <c r="H26" s="59">
        <v>8</v>
      </c>
      <c r="I26" s="24">
        <f t="shared" si="9"/>
        <v>63</v>
      </c>
      <c r="J26" s="32">
        <v>17</v>
      </c>
      <c r="K26" s="32">
        <v>5</v>
      </c>
      <c r="L26" s="32">
        <v>2</v>
      </c>
      <c r="M26" s="32">
        <v>1</v>
      </c>
      <c r="N26" s="33">
        <v>2</v>
      </c>
      <c r="O26" s="33">
        <v>14</v>
      </c>
      <c r="P26" s="33">
        <v>3</v>
      </c>
      <c r="Q26" s="33">
        <v>0</v>
      </c>
      <c r="R26" s="33">
        <v>6</v>
      </c>
      <c r="S26" s="34">
        <v>13</v>
      </c>
      <c r="T26" s="8">
        <v>13</v>
      </c>
      <c r="U26" s="8">
        <v>133</v>
      </c>
      <c r="V26" s="5">
        <f t="shared" si="3"/>
        <v>146</v>
      </c>
      <c r="W26" s="69">
        <v>5</v>
      </c>
      <c r="X26" s="70">
        <v>32</v>
      </c>
      <c r="Y26" s="180">
        <v>6</v>
      </c>
      <c r="Z26" s="180">
        <v>7</v>
      </c>
      <c r="AA26" s="180">
        <v>4</v>
      </c>
      <c r="AB26" s="78">
        <v>17</v>
      </c>
      <c r="AC26" s="81">
        <v>54</v>
      </c>
    </row>
    <row r="27" spans="1:35" s="8" customFormat="1">
      <c r="A27" s="7">
        <v>6</v>
      </c>
      <c r="B27" s="27">
        <v>118</v>
      </c>
      <c r="C27" s="55">
        <f>D27+E27+F27+G27+H27</f>
        <v>60</v>
      </c>
      <c r="D27" s="58">
        <v>32</v>
      </c>
      <c r="E27" s="59">
        <v>2</v>
      </c>
      <c r="F27" s="59">
        <v>5</v>
      </c>
      <c r="G27" s="59">
        <v>3</v>
      </c>
      <c r="H27" s="59">
        <v>18</v>
      </c>
      <c r="I27" s="24">
        <f t="shared" si="9"/>
        <v>58</v>
      </c>
      <c r="J27" s="32">
        <v>11</v>
      </c>
      <c r="K27" s="32">
        <v>9</v>
      </c>
      <c r="L27" s="32">
        <v>2</v>
      </c>
      <c r="M27" s="32">
        <v>1</v>
      </c>
      <c r="N27" s="33">
        <v>1</v>
      </c>
      <c r="O27" s="33">
        <v>6</v>
      </c>
      <c r="P27" s="33">
        <v>0</v>
      </c>
      <c r="Q27" s="33">
        <v>6</v>
      </c>
      <c r="R27" s="33">
        <v>12</v>
      </c>
      <c r="S27" s="34">
        <v>10</v>
      </c>
      <c r="T27" s="8">
        <v>23</v>
      </c>
      <c r="U27" s="8">
        <v>95</v>
      </c>
      <c r="V27" s="5">
        <f t="shared" si="3"/>
        <v>118</v>
      </c>
      <c r="W27" s="69">
        <v>3</v>
      </c>
      <c r="X27" s="70">
        <v>23</v>
      </c>
      <c r="Y27" s="180">
        <v>3</v>
      </c>
      <c r="Z27" s="180">
        <v>1</v>
      </c>
      <c r="AA27" s="180">
        <v>2</v>
      </c>
      <c r="AB27" s="78">
        <v>6</v>
      </c>
      <c r="AC27" s="81">
        <v>32</v>
      </c>
    </row>
    <row r="28" spans="1:35" s="8" customFormat="1">
      <c r="A28" s="7">
        <v>7</v>
      </c>
      <c r="B28" s="27">
        <v>153</v>
      </c>
      <c r="C28" s="55">
        <f t="shared" si="8"/>
        <v>68</v>
      </c>
      <c r="D28" s="58">
        <v>40</v>
      </c>
      <c r="E28" s="59">
        <v>5</v>
      </c>
      <c r="F28" s="59">
        <v>12</v>
      </c>
      <c r="G28" s="59">
        <v>5</v>
      </c>
      <c r="H28" s="59">
        <v>6</v>
      </c>
      <c r="I28" s="24">
        <f t="shared" si="9"/>
        <v>85</v>
      </c>
      <c r="J28" s="32">
        <v>10</v>
      </c>
      <c r="K28" s="32">
        <v>10</v>
      </c>
      <c r="L28" s="32">
        <v>5</v>
      </c>
      <c r="M28" s="32">
        <v>2</v>
      </c>
      <c r="N28" s="33">
        <v>0</v>
      </c>
      <c r="O28" s="33">
        <v>9</v>
      </c>
      <c r="P28" s="33">
        <v>0</v>
      </c>
      <c r="Q28" s="33">
        <v>3</v>
      </c>
      <c r="R28" s="33">
        <v>27</v>
      </c>
      <c r="S28" s="34">
        <v>19</v>
      </c>
      <c r="T28" s="8">
        <v>20</v>
      </c>
      <c r="U28" s="8">
        <v>133</v>
      </c>
      <c r="V28" s="5">
        <f t="shared" si="3"/>
        <v>153</v>
      </c>
      <c r="W28" s="69">
        <v>8</v>
      </c>
      <c r="X28" s="70">
        <v>24</v>
      </c>
      <c r="Y28" s="180">
        <v>6</v>
      </c>
      <c r="Z28" s="180">
        <v>1</v>
      </c>
      <c r="AA28" s="180">
        <v>1</v>
      </c>
      <c r="AB28" s="78">
        <v>8</v>
      </c>
      <c r="AC28" s="81">
        <v>40</v>
      </c>
    </row>
    <row r="29" spans="1:35" s="8" customFormat="1">
      <c r="A29" s="7">
        <v>8</v>
      </c>
      <c r="B29" s="27">
        <v>125</v>
      </c>
      <c r="C29" s="55">
        <f t="shared" si="8"/>
        <v>54</v>
      </c>
      <c r="D29" s="58">
        <v>30</v>
      </c>
      <c r="E29" s="59">
        <v>4</v>
      </c>
      <c r="F29" s="59">
        <v>4</v>
      </c>
      <c r="G29" s="59">
        <v>1</v>
      </c>
      <c r="H29" s="59">
        <v>15</v>
      </c>
      <c r="I29" s="24">
        <f t="shared" si="9"/>
        <v>71</v>
      </c>
      <c r="J29" s="32">
        <v>6</v>
      </c>
      <c r="K29" s="32">
        <v>9</v>
      </c>
      <c r="L29" s="32">
        <v>6</v>
      </c>
      <c r="M29" s="32">
        <v>3</v>
      </c>
      <c r="N29" s="33">
        <v>2</v>
      </c>
      <c r="O29" s="33">
        <v>1</v>
      </c>
      <c r="P29" s="33">
        <v>2</v>
      </c>
      <c r="Q29" s="33">
        <v>0</v>
      </c>
      <c r="R29" s="33">
        <v>31</v>
      </c>
      <c r="S29" s="34">
        <v>11</v>
      </c>
      <c r="T29" s="8">
        <v>13</v>
      </c>
      <c r="U29" s="8">
        <v>112</v>
      </c>
      <c r="V29" s="5">
        <f t="shared" si="3"/>
        <v>125</v>
      </c>
      <c r="W29" s="69">
        <v>6</v>
      </c>
      <c r="X29" s="70">
        <v>14</v>
      </c>
      <c r="Y29" s="180">
        <v>1</v>
      </c>
      <c r="Z29" s="180">
        <v>4</v>
      </c>
      <c r="AA29" s="180">
        <v>5</v>
      </c>
      <c r="AB29" s="78">
        <v>10</v>
      </c>
      <c r="AC29" s="81">
        <v>30</v>
      </c>
    </row>
    <row r="30" spans="1:35" s="8" customFormat="1">
      <c r="A30" s="7">
        <v>9</v>
      </c>
      <c r="B30" s="27">
        <v>126</v>
      </c>
      <c r="C30" s="55">
        <f t="shared" si="8"/>
        <v>52</v>
      </c>
      <c r="D30" s="58">
        <v>34</v>
      </c>
      <c r="E30" s="59">
        <v>1</v>
      </c>
      <c r="F30" s="59">
        <v>5</v>
      </c>
      <c r="G30" s="59">
        <v>3</v>
      </c>
      <c r="H30" s="59">
        <v>9</v>
      </c>
      <c r="I30" s="24">
        <f t="shared" si="9"/>
        <v>74</v>
      </c>
      <c r="J30" s="32">
        <v>11</v>
      </c>
      <c r="K30" s="32">
        <v>4</v>
      </c>
      <c r="L30" s="32">
        <v>7</v>
      </c>
      <c r="M30" s="32">
        <v>5</v>
      </c>
      <c r="N30" s="33">
        <v>6</v>
      </c>
      <c r="O30" s="33">
        <v>2</v>
      </c>
      <c r="P30" s="33">
        <v>0</v>
      </c>
      <c r="Q30" s="33">
        <v>2</v>
      </c>
      <c r="R30" s="33">
        <v>14</v>
      </c>
      <c r="S30" s="34">
        <v>23</v>
      </c>
      <c r="T30" s="8">
        <v>11</v>
      </c>
      <c r="U30" s="8">
        <v>115</v>
      </c>
      <c r="V30" s="5">
        <f t="shared" si="3"/>
        <v>126</v>
      </c>
      <c r="W30" s="69">
        <v>4</v>
      </c>
      <c r="X30" s="70">
        <v>18</v>
      </c>
      <c r="Y30" s="180">
        <v>5</v>
      </c>
      <c r="Z30" s="180">
        <v>6</v>
      </c>
      <c r="AA30" s="180">
        <v>1</v>
      </c>
      <c r="AB30" s="78">
        <v>12</v>
      </c>
      <c r="AC30" s="81">
        <v>34</v>
      </c>
    </row>
    <row r="31" spans="1:35" s="8" customFormat="1">
      <c r="A31" s="7">
        <v>10</v>
      </c>
      <c r="B31" s="27">
        <v>139</v>
      </c>
      <c r="C31" s="55">
        <f t="shared" si="8"/>
        <v>73</v>
      </c>
      <c r="D31" s="58">
        <v>43</v>
      </c>
      <c r="E31" s="59">
        <v>2</v>
      </c>
      <c r="F31" s="59">
        <v>5</v>
      </c>
      <c r="G31" s="59">
        <v>1</v>
      </c>
      <c r="H31" s="59">
        <v>22</v>
      </c>
      <c r="I31" s="24">
        <f t="shared" si="9"/>
        <v>66</v>
      </c>
      <c r="J31" s="28">
        <v>12</v>
      </c>
      <c r="K31" s="28">
        <v>4</v>
      </c>
      <c r="L31" s="28">
        <v>3</v>
      </c>
      <c r="M31" s="28">
        <v>4</v>
      </c>
      <c r="N31" s="29">
        <v>3</v>
      </c>
      <c r="O31" s="29">
        <v>8</v>
      </c>
      <c r="P31" s="29">
        <v>1</v>
      </c>
      <c r="Q31" s="29">
        <v>2</v>
      </c>
      <c r="R31" s="29">
        <v>10</v>
      </c>
      <c r="S31" s="31">
        <v>19</v>
      </c>
      <c r="T31" s="8">
        <v>14</v>
      </c>
      <c r="U31" s="8">
        <v>125</v>
      </c>
      <c r="V31" s="5">
        <f t="shared" si="3"/>
        <v>139</v>
      </c>
      <c r="W31" s="69">
        <v>14</v>
      </c>
      <c r="X31" s="70">
        <v>17</v>
      </c>
      <c r="Y31" s="180">
        <v>2</v>
      </c>
      <c r="Z31" s="180">
        <v>10</v>
      </c>
      <c r="AA31" s="180">
        <v>0</v>
      </c>
      <c r="AB31" s="78">
        <v>12</v>
      </c>
      <c r="AC31" s="81">
        <v>43</v>
      </c>
    </row>
    <row r="32" spans="1:35" s="8" customFormat="1">
      <c r="A32" s="7">
        <v>11</v>
      </c>
      <c r="B32" s="27">
        <v>124</v>
      </c>
      <c r="C32" s="55">
        <f t="shared" si="8"/>
        <v>75</v>
      </c>
      <c r="D32" s="58">
        <v>52</v>
      </c>
      <c r="E32" s="59">
        <v>2</v>
      </c>
      <c r="F32" s="59">
        <v>9</v>
      </c>
      <c r="G32" s="59">
        <v>1</v>
      </c>
      <c r="H32" s="266">
        <v>11</v>
      </c>
      <c r="I32" s="24">
        <f t="shared" si="9"/>
        <v>49</v>
      </c>
      <c r="J32" s="52">
        <v>11</v>
      </c>
      <c r="K32" s="52">
        <v>3</v>
      </c>
      <c r="L32" s="52">
        <v>5</v>
      </c>
      <c r="M32" s="52">
        <v>2</v>
      </c>
      <c r="N32" s="176">
        <v>3</v>
      </c>
      <c r="O32" s="176">
        <v>4</v>
      </c>
      <c r="P32" s="176">
        <v>2</v>
      </c>
      <c r="Q32" s="176">
        <v>0</v>
      </c>
      <c r="R32" s="176">
        <v>8</v>
      </c>
      <c r="S32" s="53">
        <v>11</v>
      </c>
      <c r="T32" s="8">
        <v>7</v>
      </c>
      <c r="U32" s="8">
        <v>117</v>
      </c>
      <c r="V32" s="5">
        <f t="shared" si="3"/>
        <v>124</v>
      </c>
      <c r="W32" s="69">
        <v>6</v>
      </c>
      <c r="X32" s="70">
        <v>30</v>
      </c>
      <c r="Y32" s="180">
        <v>6</v>
      </c>
      <c r="Z32" s="180">
        <v>5</v>
      </c>
      <c r="AA32" s="180">
        <v>5</v>
      </c>
      <c r="AB32" s="78">
        <v>16</v>
      </c>
      <c r="AC32" s="81">
        <v>52</v>
      </c>
    </row>
    <row r="33" spans="1:35" s="8" customFormat="1" ht="15.75" thickBot="1">
      <c r="A33" s="284">
        <v>12</v>
      </c>
      <c r="B33" s="285">
        <v>129</v>
      </c>
      <c r="C33" s="387">
        <f t="shared" si="8"/>
        <v>61</v>
      </c>
      <c r="D33" s="61">
        <v>42</v>
      </c>
      <c r="E33" s="62">
        <v>0</v>
      </c>
      <c r="F33" s="62">
        <v>1</v>
      </c>
      <c r="G33" s="62">
        <v>1</v>
      </c>
      <c r="H33" s="62">
        <v>17</v>
      </c>
      <c r="I33" s="24">
        <f t="shared" si="9"/>
        <v>68</v>
      </c>
      <c r="J33" s="37">
        <v>8</v>
      </c>
      <c r="K33" s="37">
        <v>2</v>
      </c>
      <c r="L33" s="37">
        <v>4</v>
      </c>
      <c r="M33" s="37">
        <v>10</v>
      </c>
      <c r="N33" s="38">
        <v>5</v>
      </c>
      <c r="O33" s="38">
        <v>2</v>
      </c>
      <c r="P33" s="38">
        <v>4</v>
      </c>
      <c r="Q33" s="38">
        <v>1</v>
      </c>
      <c r="R33" s="38">
        <v>19</v>
      </c>
      <c r="S33" s="40">
        <v>13</v>
      </c>
      <c r="T33" s="391">
        <v>18</v>
      </c>
      <c r="U33" s="392">
        <v>111</v>
      </c>
      <c r="V33" s="393">
        <f t="shared" si="3"/>
        <v>129</v>
      </c>
      <c r="W33" s="83">
        <v>7</v>
      </c>
      <c r="X33" s="84">
        <v>23</v>
      </c>
      <c r="Y33" s="181">
        <v>5</v>
      </c>
      <c r="Z33" s="181">
        <v>1</v>
      </c>
      <c r="AA33" s="181">
        <v>6</v>
      </c>
      <c r="AB33" s="85">
        <v>12</v>
      </c>
      <c r="AC33" s="86">
        <v>42</v>
      </c>
    </row>
    <row r="34" spans="1:35" s="8" customFormat="1" ht="16.5" thickTop="1" thickBot="1">
      <c r="A34" s="389" t="s">
        <v>76</v>
      </c>
      <c r="B34" s="190">
        <f>C34+I34</f>
        <v>1973</v>
      </c>
      <c r="C34" s="191">
        <f t="shared" ref="C34:S34" si="10">SUM(C22:C33)</f>
        <v>994</v>
      </c>
      <c r="D34" s="191">
        <f t="shared" si="10"/>
        <v>496</v>
      </c>
      <c r="E34" s="191">
        <f t="shared" si="10"/>
        <v>73</v>
      </c>
      <c r="F34" s="191">
        <f t="shared" si="10"/>
        <v>117</v>
      </c>
      <c r="G34" s="191">
        <f t="shared" si="10"/>
        <v>37</v>
      </c>
      <c r="H34" s="191">
        <f t="shared" si="10"/>
        <v>271</v>
      </c>
      <c r="I34" s="186">
        <f>SUM(I22:I33)</f>
        <v>979</v>
      </c>
      <c r="J34" s="192">
        <f t="shared" si="10"/>
        <v>198</v>
      </c>
      <c r="K34" s="192">
        <f t="shared" si="10"/>
        <v>112</v>
      </c>
      <c r="L34" s="192">
        <f t="shared" si="10"/>
        <v>53</v>
      </c>
      <c r="M34" s="192">
        <f t="shared" si="10"/>
        <v>53</v>
      </c>
      <c r="N34" s="193">
        <f>SUM(N22:N33)</f>
        <v>53</v>
      </c>
      <c r="O34" s="193">
        <f>SUM(O22:O33)</f>
        <v>80</v>
      </c>
      <c r="P34" s="193">
        <f>SUM(P22:P33)</f>
        <v>23</v>
      </c>
      <c r="Q34" s="193">
        <f>SUM(Q22:Q33)</f>
        <v>25</v>
      </c>
      <c r="R34" s="193">
        <f>SUM(R22:R33)</f>
        <v>156</v>
      </c>
      <c r="S34" s="194">
        <f t="shared" si="10"/>
        <v>226</v>
      </c>
      <c r="T34" s="8">
        <f>SUM(T22:T33)</f>
        <v>150</v>
      </c>
      <c r="U34" s="8">
        <f>SUM(U22:U33)</f>
        <v>1823</v>
      </c>
      <c r="V34" s="8">
        <f>SUM(V22:V33)</f>
        <v>1973</v>
      </c>
      <c r="W34" s="87">
        <f t="shared" ref="W34:AC34" si="11">SUM(W22:W33)</f>
        <v>85</v>
      </c>
      <c r="X34" s="88">
        <f t="shared" si="11"/>
        <v>268</v>
      </c>
      <c r="Y34" s="88">
        <f t="shared" si="11"/>
        <v>47</v>
      </c>
      <c r="Z34" s="88">
        <f t="shared" si="11"/>
        <v>52</v>
      </c>
      <c r="AA34" s="88">
        <f t="shared" si="11"/>
        <v>44</v>
      </c>
      <c r="AB34" s="89">
        <f t="shared" si="11"/>
        <v>143</v>
      </c>
      <c r="AC34" s="91">
        <f t="shared" si="11"/>
        <v>496</v>
      </c>
      <c r="AD34" s="12"/>
      <c r="AE34" s="12"/>
      <c r="AF34" s="12"/>
      <c r="AG34" s="12"/>
      <c r="AH34" s="12"/>
      <c r="AI34" s="12"/>
    </row>
    <row r="35" spans="1:35" s="12" customFormat="1" ht="15.75" thickBot="1">
      <c r="A35" s="10"/>
      <c r="B35" s="388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1"/>
      <c r="V35" s="5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 s="3" customFormat="1">
      <c r="A36" s="559" t="s">
        <v>56</v>
      </c>
      <c r="B36" s="575" t="s">
        <v>59</v>
      </c>
      <c r="C36" s="576"/>
      <c r="D36" s="576"/>
      <c r="E36" s="576"/>
      <c r="F36" s="576"/>
      <c r="G36" s="576"/>
      <c r="H36" s="576"/>
      <c r="I36" s="576"/>
      <c r="J36" s="576"/>
      <c r="K36" s="576"/>
      <c r="L36" s="576"/>
      <c r="M36" s="576"/>
      <c r="N36" s="577"/>
      <c r="O36" s="577"/>
      <c r="P36" s="577"/>
      <c r="Q36" s="577"/>
      <c r="R36" s="577"/>
      <c r="S36" s="578"/>
      <c r="T36" s="5" t="s">
        <v>72</v>
      </c>
      <c r="U36" s="5"/>
      <c r="V36" s="5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ht="15.75" customHeight="1" thickBot="1">
      <c r="A37" s="560"/>
      <c r="B37" s="579" t="s">
        <v>12</v>
      </c>
      <c r="C37" s="581" t="s">
        <v>20</v>
      </c>
      <c r="D37" s="283"/>
      <c r="E37" s="283"/>
      <c r="F37" s="283"/>
      <c r="G37" s="283"/>
      <c r="H37" s="283"/>
      <c r="I37" s="583" t="s">
        <v>21</v>
      </c>
      <c r="J37" s="283"/>
      <c r="K37" s="283"/>
      <c r="L37" s="283"/>
      <c r="M37" s="283"/>
      <c r="N37" s="283"/>
      <c r="O37" s="283"/>
      <c r="P37" s="283"/>
      <c r="Q37" s="283"/>
      <c r="R37" s="283"/>
      <c r="S37" s="48"/>
      <c r="T37" s="557" t="s">
        <v>77</v>
      </c>
      <c r="U37" s="558"/>
      <c r="V37" s="558"/>
      <c r="W37" s="1" t="s">
        <v>70</v>
      </c>
    </row>
    <row r="38" spans="1:35">
      <c r="A38" s="561"/>
      <c r="B38" s="580"/>
      <c r="C38" s="582"/>
      <c r="D38" s="267" t="s">
        <v>5</v>
      </c>
      <c r="E38" s="50" t="s">
        <v>67</v>
      </c>
      <c r="F38" s="50" t="s">
        <v>68</v>
      </c>
      <c r="G38" s="50" t="s">
        <v>69</v>
      </c>
      <c r="H38" s="230" t="s">
        <v>60</v>
      </c>
      <c r="I38" s="584"/>
      <c r="J38" s="49" t="s">
        <v>15</v>
      </c>
      <c r="K38" s="49" t="s">
        <v>16</v>
      </c>
      <c r="L38" s="49" t="s">
        <v>17</v>
      </c>
      <c r="M38" s="49" t="s">
        <v>18</v>
      </c>
      <c r="N38" s="16" t="s">
        <v>49</v>
      </c>
      <c r="O38" s="16" t="s">
        <v>50</v>
      </c>
      <c r="P38" s="16" t="s">
        <v>51</v>
      </c>
      <c r="Q38" s="16" t="s">
        <v>66</v>
      </c>
      <c r="R38" s="16" t="s">
        <v>48</v>
      </c>
      <c r="S38" s="231" t="s">
        <v>61</v>
      </c>
      <c r="T38" s="399" t="s">
        <v>78</v>
      </c>
      <c r="U38" s="273" t="s">
        <v>73</v>
      </c>
      <c r="V38" s="390" t="s">
        <v>76</v>
      </c>
      <c r="W38" s="71" t="s">
        <v>43</v>
      </c>
      <c r="X38" s="72" t="s">
        <v>44</v>
      </c>
      <c r="Y38" s="177" t="s">
        <v>53</v>
      </c>
      <c r="Z38" s="177" t="s">
        <v>52</v>
      </c>
      <c r="AA38" s="177" t="s">
        <v>54</v>
      </c>
      <c r="AB38" s="75" t="s">
        <v>45</v>
      </c>
      <c r="AC38" s="183" t="s">
        <v>55</v>
      </c>
    </row>
    <row r="39" spans="1:35">
      <c r="A39" s="7">
        <v>1</v>
      </c>
      <c r="B39" s="330">
        <f>B5-B22</f>
        <v>47</v>
      </c>
      <c r="C39" s="331">
        <f t="shared" ref="C39:S50" si="12">C5-C22</f>
        <v>15</v>
      </c>
      <c r="D39" s="332">
        <f t="shared" si="12"/>
        <v>3</v>
      </c>
      <c r="E39" s="332">
        <f t="shared" si="12"/>
        <v>5</v>
      </c>
      <c r="F39" s="332">
        <f t="shared" si="12"/>
        <v>0</v>
      </c>
      <c r="G39" s="332">
        <f t="shared" si="12"/>
        <v>-1</v>
      </c>
      <c r="H39" s="333">
        <f t="shared" si="12"/>
        <v>8</v>
      </c>
      <c r="I39" s="334">
        <f t="shared" si="12"/>
        <v>32</v>
      </c>
      <c r="J39" s="335">
        <f t="shared" si="12"/>
        <v>3</v>
      </c>
      <c r="K39" s="335">
        <f t="shared" si="12"/>
        <v>1</v>
      </c>
      <c r="L39" s="335">
        <f t="shared" si="12"/>
        <v>1</v>
      </c>
      <c r="M39" s="335">
        <f t="shared" si="12"/>
        <v>9</v>
      </c>
      <c r="N39" s="336">
        <f t="shared" si="12"/>
        <v>-3</v>
      </c>
      <c r="O39" s="336">
        <f t="shared" si="12"/>
        <v>2</v>
      </c>
      <c r="P39" s="336">
        <f t="shared" si="12"/>
        <v>-1</v>
      </c>
      <c r="Q39" s="336">
        <f t="shared" si="12"/>
        <v>2</v>
      </c>
      <c r="R39" s="336">
        <f t="shared" si="12"/>
        <v>15</v>
      </c>
      <c r="S39" s="337">
        <f t="shared" si="12"/>
        <v>3</v>
      </c>
      <c r="T39" s="1">
        <f>T5-T22</f>
        <v>28</v>
      </c>
      <c r="U39" s="1">
        <f>U5-U22</f>
        <v>19</v>
      </c>
      <c r="V39" s="5">
        <f t="shared" si="3"/>
        <v>47</v>
      </c>
      <c r="W39" s="364">
        <f t="shared" ref="W39:AC51" si="13">W5-W22</f>
        <v>-2</v>
      </c>
      <c r="X39" s="365">
        <f t="shared" si="13"/>
        <v>1</v>
      </c>
      <c r="Y39" s="366">
        <f t="shared" si="13"/>
        <v>1</v>
      </c>
      <c r="Z39" s="366">
        <f t="shared" si="13"/>
        <v>3</v>
      </c>
      <c r="AA39" s="366">
        <f t="shared" si="13"/>
        <v>0</v>
      </c>
      <c r="AB39" s="367">
        <f t="shared" si="13"/>
        <v>4</v>
      </c>
      <c r="AC39" s="368">
        <f t="shared" si="13"/>
        <v>3</v>
      </c>
    </row>
    <row r="40" spans="1:35">
      <c r="A40" s="7">
        <v>2</v>
      </c>
      <c r="B40" s="330">
        <f t="shared" ref="B40:U51" si="14">B6-B23</f>
        <v>-21</v>
      </c>
      <c r="C40" s="331">
        <f t="shared" si="14"/>
        <v>-14</v>
      </c>
      <c r="D40" s="338">
        <f t="shared" si="14"/>
        <v>3</v>
      </c>
      <c r="E40" s="338">
        <f t="shared" si="12"/>
        <v>-2</v>
      </c>
      <c r="F40" s="338">
        <f t="shared" si="12"/>
        <v>-2</v>
      </c>
      <c r="G40" s="338">
        <f t="shared" si="12"/>
        <v>0</v>
      </c>
      <c r="H40" s="339">
        <f t="shared" si="14"/>
        <v>-13</v>
      </c>
      <c r="I40" s="340">
        <f t="shared" si="14"/>
        <v>-7</v>
      </c>
      <c r="J40" s="341">
        <f t="shared" si="14"/>
        <v>-4</v>
      </c>
      <c r="K40" s="341">
        <f t="shared" si="14"/>
        <v>-2</v>
      </c>
      <c r="L40" s="341">
        <f t="shared" si="14"/>
        <v>6</v>
      </c>
      <c r="M40" s="341">
        <f t="shared" si="14"/>
        <v>0</v>
      </c>
      <c r="N40" s="342">
        <f t="shared" si="14"/>
        <v>-2</v>
      </c>
      <c r="O40" s="342">
        <f t="shared" si="14"/>
        <v>-1</v>
      </c>
      <c r="P40" s="342">
        <f t="shared" si="14"/>
        <v>-1</v>
      </c>
      <c r="Q40" s="342">
        <f t="shared" si="12"/>
        <v>-4</v>
      </c>
      <c r="R40" s="342">
        <f t="shared" si="14"/>
        <v>9</v>
      </c>
      <c r="S40" s="343">
        <f t="shared" si="14"/>
        <v>-8</v>
      </c>
      <c r="T40" s="1">
        <f t="shared" si="14"/>
        <v>10</v>
      </c>
      <c r="U40" s="1">
        <f t="shared" si="14"/>
        <v>-31</v>
      </c>
      <c r="V40" s="5">
        <f t="shared" si="3"/>
        <v>-21</v>
      </c>
      <c r="W40" s="369">
        <f t="shared" si="13"/>
        <v>-2</v>
      </c>
      <c r="X40" s="370">
        <f t="shared" si="13"/>
        <v>-3</v>
      </c>
      <c r="Y40" s="371">
        <f t="shared" si="13"/>
        <v>-3</v>
      </c>
      <c r="Z40" s="371">
        <f t="shared" si="13"/>
        <v>14</v>
      </c>
      <c r="AA40" s="371">
        <f t="shared" si="13"/>
        <v>-3</v>
      </c>
      <c r="AB40" s="372">
        <f t="shared" si="13"/>
        <v>8</v>
      </c>
      <c r="AC40" s="373">
        <f t="shared" si="13"/>
        <v>3</v>
      </c>
    </row>
    <row r="41" spans="1:35">
      <c r="A41" s="7">
        <v>3</v>
      </c>
      <c r="B41" s="330">
        <f t="shared" si="14"/>
        <v>-68</v>
      </c>
      <c r="C41" s="331">
        <f t="shared" si="14"/>
        <v>-9</v>
      </c>
      <c r="D41" s="338">
        <f t="shared" si="14"/>
        <v>4</v>
      </c>
      <c r="E41" s="338">
        <f t="shared" si="12"/>
        <v>-14</v>
      </c>
      <c r="F41" s="338">
        <f t="shared" si="12"/>
        <v>-8</v>
      </c>
      <c r="G41" s="338">
        <f t="shared" si="12"/>
        <v>-5</v>
      </c>
      <c r="H41" s="339">
        <f t="shared" si="14"/>
        <v>14</v>
      </c>
      <c r="I41" s="340">
        <f t="shared" si="14"/>
        <v>-59</v>
      </c>
      <c r="J41" s="341">
        <f t="shared" si="14"/>
        <v>-42</v>
      </c>
      <c r="K41" s="341">
        <f t="shared" si="14"/>
        <v>-15</v>
      </c>
      <c r="L41" s="341">
        <f t="shared" si="14"/>
        <v>1</v>
      </c>
      <c r="M41" s="341">
        <f t="shared" si="14"/>
        <v>0</v>
      </c>
      <c r="N41" s="342">
        <f t="shared" si="14"/>
        <v>-6</v>
      </c>
      <c r="O41" s="342">
        <f t="shared" si="14"/>
        <v>-5</v>
      </c>
      <c r="P41" s="342">
        <f t="shared" si="14"/>
        <v>4</v>
      </c>
      <c r="Q41" s="342">
        <f t="shared" si="12"/>
        <v>2</v>
      </c>
      <c r="R41" s="342">
        <f t="shared" si="14"/>
        <v>6</v>
      </c>
      <c r="S41" s="343">
        <f t="shared" si="14"/>
        <v>-4</v>
      </c>
      <c r="T41" s="1">
        <f t="shared" si="14"/>
        <v>14</v>
      </c>
      <c r="U41" s="1">
        <f t="shared" si="14"/>
        <v>-82</v>
      </c>
      <c r="V41" s="5">
        <f t="shared" si="3"/>
        <v>-68</v>
      </c>
      <c r="W41" s="369">
        <f t="shared" si="13"/>
        <v>3</v>
      </c>
      <c r="X41" s="370">
        <f t="shared" si="13"/>
        <v>0</v>
      </c>
      <c r="Y41" s="371">
        <f t="shared" si="13"/>
        <v>5</v>
      </c>
      <c r="Z41" s="371">
        <f t="shared" si="13"/>
        <v>1</v>
      </c>
      <c r="AA41" s="371">
        <f t="shared" si="13"/>
        <v>-5</v>
      </c>
      <c r="AB41" s="372">
        <f t="shared" si="13"/>
        <v>1</v>
      </c>
      <c r="AC41" s="373">
        <f t="shared" si="13"/>
        <v>4</v>
      </c>
    </row>
    <row r="42" spans="1:35">
      <c r="A42" s="7">
        <v>4</v>
      </c>
      <c r="B42" s="330">
        <f t="shared" si="14"/>
        <v>167</v>
      </c>
      <c r="C42" s="331">
        <f t="shared" si="14"/>
        <v>29</v>
      </c>
      <c r="D42" s="338">
        <f t="shared" si="14"/>
        <v>12</v>
      </c>
      <c r="E42" s="338">
        <f t="shared" si="12"/>
        <v>9</v>
      </c>
      <c r="F42" s="338">
        <f t="shared" si="12"/>
        <v>-8</v>
      </c>
      <c r="G42" s="338">
        <f t="shared" si="12"/>
        <v>-2</v>
      </c>
      <c r="H42" s="339">
        <f t="shared" si="14"/>
        <v>18</v>
      </c>
      <c r="I42" s="340">
        <f t="shared" si="14"/>
        <v>138</v>
      </c>
      <c r="J42" s="341">
        <f t="shared" si="14"/>
        <v>23</v>
      </c>
      <c r="K42" s="341">
        <f t="shared" si="14"/>
        <v>10</v>
      </c>
      <c r="L42" s="341">
        <f t="shared" si="14"/>
        <v>5</v>
      </c>
      <c r="M42" s="341">
        <f t="shared" si="14"/>
        <v>11</v>
      </c>
      <c r="N42" s="342">
        <f t="shared" si="14"/>
        <v>9</v>
      </c>
      <c r="O42" s="342">
        <f t="shared" si="14"/>
        <v>5</v>
      </c>
      <c r="P42" s="342">
        <f t="shared" si="14"/>
        <v>1</v>
      </c>
      <c r="Q42" s="342">
        <f t="shared" si="12"/>
        <v>7</v>
      </c>
      <c r="R42" s="342">
        <f t="shared" si="14"/>
        <v>11</v>
      </c>
      <c r="S42" s="343">
        <f t="shared" si="14"/>
        <v>56</v>
      </c>
      <c r="T42" s="1">
        <f t="shared" si="14"/>
        <v>14</v>
      </c>
      <c r="U42" s="1">
        <f t="shared" si="14"/>
        <v>153</v>
      </c>
      <c r="V42" s="5">
        <f t="shared" si="3"/>
        <v>167</v>
      </c>
      <c r="W42" s="369">
        <f t="shared" si="13"/>
        <v>3</v>
      </c>
      <c r="X42" s="370">
        <f t="shared" si="13"/>
        <v>2</v>
      </c>
      <c r="Y42" s="371">
        <f t="shared" si="13"/>
        <v>3</v>
      </c>
      <c r="Z42" s="371">
        <f t="shared" si="13"/>
        <v>4</v>
      </c>
      <c r="AA42" s="371">
        <f t="shared" si="13"/>
        <v>0</v>
      </c>
      <c r="AB42" s="372">
        <f t="shared" si="13"/>
        <v>7</v>
      </c>
      <c r="AC42" s="373">
        <f t="shared" si="13"/>
        <v>12</v>
      </c>
    </row>
    <row r="43" spans="1:35">
      <c r="A43" s="7">
        <v>5</v>
      </c>
      <c r="B43" s="330">
        <f t="shared" si="14"/>
        <v>-9</v>
      </c>
      <c r="C43" s="331">
        <f t="shared" si="14"/>
        <v>-23</v>
      </c>
      <c r="D43" s="338">
        <f t="shared" si="14"/>
        <v>-18</v>
      </c>
      <c r="E43" s="338">
        <f t="shared" si="12"/>
        <v>-1</v>
      </c>
      <c r="F43" s="338">
        <f t="shared" si="12"/>
        <v>-7</v>
      </c>
      <c r="G43" s="338">
        <f t="shared" si="12"/>
        <v>-2</v>
      </c>
      <c r="H43" s="339">
        <f t="shared" si="14"/>
        <v>5</v>
      </c>
      <c r="I43" s="340">
        <f t="shared" si="14"/>
        <v>14</v>
      </c>
      <c r="J43" s="344">
        <f t="shared" si="14"/>
        <v>-5</v>
      </c>
      <c r="K43" s="344">
        <f t="shared" si="14"/>
        <v>6</v>
      </c>
      <c r="L43" s="344">
        <f t="shared" si="14"/>
        <v>2</v>
      </c>
      <c r="M43" s="344">
        <f t="shared" si="14"/>
        <v>0</v>
      </c>
      <c r="N43" s="345">
        <f t="shared" si="14"/>
        <v>1</v>
      </c>
      <c r="O43" s="345">
        <f t="shared" si="14"/>
        <v>-10</v>
      </c>
      <c r="P43" s="345">
        <f t="shared" si="14"/>
        <v>-2</v>
      </c>
      <c r="Q43" s="345">
        <f t="shared" si="12"/>
        <v>5</v>
      </c>
      <c r="R43" s="345">
        <f t="shared" si="14"/>
        <v>9</v>
      </c>
      <c r="S43" s="346">
        <f t="shared" si="14"/>
        <v>8</v>
      </c>
      <c r="T43" s="1">
        <f t="shared" si="14"/>
        <v>8</v>
      </c>
      <c r="U43" s="1">
        <f t="shared" si="14"/>
        <v>-17</v>
      </c>
      <c r="V43" s="5">
        <f t="shared" si="3"/>
        <v>-9</v>
      </c>
      <c r="W43" s="374">
        <f t="shared" si="13"/>
        <v>-2</v>
      </c>
      <c r="X43" s="375">
        <f t="shared" si="13"/>
        <v>-6</v>
      </c>
      <c r="Y43" s="376">
        <f t="shared" si="13"/>
        <v>-4</v>
      </c>
      <c r="Z43" s="376">
        <f t="shared" si="13"/>
        <v>-2</v>
      </c>
      <c r="AA43" s="376">
        <f t="shared" si="13"/>
        <v>-4</v>
      </c>
      <c r="AB43" s="377">
        <f t="shared" si="13"/>
        <v>-10</v>
      </c>
      <c r="AC43" s="373">
        <f t="shared" si="13"/>
        <v>-18</v>
      </c>
    </row>
    <row r="44" spans="1:35">
      <c r="A44" s="7">
        <v>6</v>
      </c>
      <c r="B44" s="330">
        <f t="shared" si="14"/>
        <v>1</v>
      </c>
      <c r="C44" s="331">
        <f t="shared" si="14"/>
        <v>-13</v>
      </c>
      <c r="D44" s="338">
        <f t="shared" si="14"/>
        <v>-1</v>
      </c>
      <c r="E44" s="338">
        <f t="shared" si="12"/>
        <v>1</v>
      </c>
      <c r="F44" s="338">
        <f t="shared" si="12"/>
        <v>-1</v>
      </c>
      <c r="G44" s="338">
        <f t="shared" si="12"/>
        <v>-1</v>
      </c>
      <c r="H44" s="339">
        <f t="shared" si="14"/>
        <v>-11</v>
      </c>
      <c r="I44" s="340">
        <f t="shared" si="14"/>
        <v>14</v>
      </c>
      <c r="J44" s="344">
        <f t="shared" si="14"/>
        <v>-3</v>
      </c>
      <c r="K44" s="344">
        <f t="shared" si="14"/>
        <v>-2</v>
      </c>
      <c r="L44" s="344">
        <f t="shared" si="14"/>
        <v>0</v>
      </c>
      <c r="M44" s="344">
        <f t="shared" si="14"/>
        <v>6</v>
      </c>
      <c r="N44" s="345">
        <f t="shared" si="14"/>
        <v>-1</v>
      </c>
      <c r="O44" s="345">
        <f t="shared" si="14"/>
        <v>-4</v>
      </c>
      <c r="P44" s="345">
        <f t="shared" si="14"/>
        <v>0</v>
      </c>
      <c r="Q44" s="345">
        <f t="shared" si="12"/>
        <v>-4</v>
      </c>
      <c r="R44" s="345">
        <f t="shared" si="14"/>
        <v>13</v>
      </c>
      <c r="S44" s="346">
        <f t="shared" si="14"/>
        <v>9</v>
      </c>
      <c r="T44" s="1">
        <f t="shared" si="14"/>
        <v>-5</v>
      </c>
      <c r="U44" s="1">
        <f t="shared" si="14"/>
        <v>6</v>
      </c>
      <c r="V44" s="5">
        <f t="shared" si="3"/>
        <v>1</v>
      </c>
      <c r="W44" s="374">
        <f t="shared" si="13"/>
        <v>1</v>
      </c>
      <c r="X44" s="375">
        <f t="shared" si="13"/>
        <v>-5</v>
      </c>
      <c r="Y44" s="376">
        <f t="shared" si="13"/>
        <v>1</v>
      </c>
      <c r="Z44" s="376">
        <f t="shared" si="13"/>
        <v>3</v>
      </c>
      <c r="AA44" s="376">
        <f t="shared" si="13"/>
        <v>-1</v>
      </c>
      <c r="AB44" s="377">
        <f t="shared" si="13"/>
        <v>3</v>
      </c>
      <c r="AC44" s="373">
        <f t="shared" si="13"/>
        <v>-1</v>
      </c>
    </row>
    <row r="45" spans="1:35">
      <c r="A45" s="7">
        <v>7</v>
      </c>
      <c r="B45" s="330">
        <f t="shared" si="14"/>
        <v>12</v>
      </c>
      <c r="C45" s="331">
        <f t="shared" si="14"/>
        <v>-12</v>
      </c>
      <c r="D45" s="338">
        <f t="shared" si="14"/>
        <v>-7</v>
      </c>
      <c r="E45" s="338">
        <f t="shared" si="12"/>
        <v>1</v>
      </c>
      <c r="F45" s="338">
        <f t="shared" si="12"/>
        <v>-10</v>
      </c>
      <c r="G45" s="338">
        <f t="shared" si="12"/>
        <v>-3</v>
      </c>
      <c r="H45" s="339">
        <f t="shared" si="14"/>
        <v>7</v>
      </c>
      <c r="I45" s="340">
        <f t="shared" si="14"/>
        <v>24</v>
      </c>
      <c r="J45" s="344">
        <f t="shared" si="14"/>
        <v>8</v>
      </c>
      <c r="K45" s="344">
        <f t="shared" si="14"/>
        <v>-5</v>
      </c>
      <c r="L45" s="344">
        <f t="shared" si="14"/>
        <v>0</v>
      </c>
      <c r="M45" s="344">
        <f t="shared" si="14"/>
        <v>1</v>
      </c>
      <c r="N45" s="345">
        <f t="shared" si="14"/>
        <v>4</v>
      </c>
      <c r="O45" s="345">
        <f t="shared" si="14"/>
        <v>-6</v>
      </c>
      <c r="P45" s="345">
        <f t="shared" si="14"/>
        <v>3</v>
      </c>
      <c r="Q45" s="345">
        <f t="shared" si="12"/>
        <v>-1</v>
      </c>
      <c r="R45" s="345">
        <f t="shared" si="14"/>
        <v>27</v>
      </c>
      <c r="S45" s="346">
        <f t="shared" si="14"/>
        <v>-7</v>
      </c>
      <c r="T45" s="1">
        <f t="shared" si="14"/>
        <v>25</v>
      </c>
      <c r="U45" s="1">
        <f t="shared" si="14"/>
        <v>-13</v>
      </c>
      <c r="V45" s="5">
        <f t="shared" si="3"/>
        <v>12</v>
      </c>
      <c r="W45" s="374">
        <f t="shared" si="13"/>
        <v>-5</v>
      </c>
      <c r="X45" s="375">
        <f t="shared" si="13"/>
        <v>-6</v>
      </c>
      <c r="Y45" s="376">
        <f t="shared" si="13"/>
        <v>0</v>
      </c>
      <c r="Z45" s="376">
        <f t="shared" si="13"/>
        <v>3</v>
      </c>
      <c r="AA45" s="376">
        <f t="shared" si="13"/>
        <v>1</v>
      </c>
      <c r="AB45" s="377">
        <f t="shared" si="13"/>
        <v>4</v>
      </c>
      <c r="AC45" s="373">
        <f t="shared" si="13"/>
        <v>-7</v>
      </c>
    </row>
    <row r="46" spans="1:35">
      <c r="A46" s="7">
        <v>8</v>
      </c>
      <c r="B46" s="330">
        <f t="shared" si="14"/>
        <v>0</v>
      </c>
      <c r="C46" s="331">
        <f t="shared" si="14"/>
        <v>4</v>
      </c>
      <c r="D46" s="338">
        <f t="shared" si="14"/>
        <v>7</v>
      </c>
      <c r="E46" s="338">
        <f t="shared" si="12"/>
        <v>4</v>
      </c>
      <c r="F46" s="338">
        <f t="shared" si="12"/>
        <v>0</v>
      </c>
      <c r="G46" s="338">
        <f t="shared" si="12"/>
        <v>0</v>
      </c>
      <c r="H46" s="339">
        <f t="shared" si="14"/>
        <v>-7</v>
      </c>
      <c r="I46" s="340">
        <f t="shared" si="14"/>
        <v>-4</v>
      </c>
      <c r="J46" s="344">
        <f t="shared" si="14"/>
        <v>6</v>
      </c>
      <c r="K46" s="344">
        <f t="shared" si="14"/>
        <v>-2</v>
      </c>
      <c r="L46" s="344">
        <f t="shared" si="14"/>
        <v>-6</v>
      </c>
      <c r="M46" s="344">
        <f t="shared" si="14"/>
        <v>0</v>
      </c>
      <c r="N46" s="345">
        <f t="shared" si="14"/>
        <v>5</v>
      </c>
      <c r="O46" s="345">
        <f t="shared" si="14"/>
        <v>0</v>
      </c>
      <c r="P46" s="345">
        <f t="shared" si="14"/>
        <v>6</v>
      </c>
      <c r="Q46" s="345">
        <f t="shared" si="12"/>
        <v>1</v>
      </c>
      <c r="R46" s="345">
        <f t="shared" si="14"/>
        <v>-18</v>
      </c>
      <c r="S46" s="346">
        <f t="shared" si="14"/>
        <v>4</v>
      </c>
      <c r="T46" s="1">
        <f t="shared" si="14"/>
        <v>9</v>
      </c>
      <c r="U46" s="1">
        <f t="shared" si="14"/>
        <v>-9</v>
      </c>
      <c r="V46" s="5">
        <f t="shared" si="3"/>
        <v>0</v>
      </c>
      <c r="W46" s="374">
        <f t="shared" si="13"/>
        <v>-2</v>
      </c>
      <c r="X46" s="375">
        <f t="shared" si="13"/>
        <v>3</v>
      </c>
      <c r="Y46" s="376">
        <f t="shared" si="13"/>
        <v>3</v>
      </c>
      <c r="Z46" s="376">
        <f t="shared" si="13"/>
        <v>1</v>
      </c>
      <c r="AA46" s="376">
        <f t="shared" si="13"/>
        <v>2</v>
      </c>
      <c r="AB46" s="377">
        <f t="shared" si="13"/>
        <v>6</v>
      </c>
      <c r="AC46" s="373">
        <f t="shared" si="13"/>
        <v>7</v>
      </c>
    </row>
    <row r="47" spans="1:35">
      <c r="A47" s="7">
        <v>9</v>
      </c>
      <c r="B47" s="330">
        <f t="shared" si="14"/>
        <v>-12</v>
      </c>
      <c r="C47" s="331">
        <f t="shared" si="14"/>
        <v>11</v>
      </c>
      <c r="D47" s="338">
        <f t="shared" si="14"/>
        <v>-6</v>
      </c>
      <c r="E47" s="338">
        <f t="shared" si="12"/>
        <v>2</v>
      </c>
      <c r="F47" s="338">
        <f t="shared" si="12"/>
        <v>2</v>
      </c>
      <c r="G47" s="338">
        <f t="shared" si="12"/>
        <v>5</v>
      </c>
      <c r="H47" s="339">
        <f t="shared" si="14"/>
        <v>8</v>
      </c>
      <c r="I47" s="340">
        <f t="shared" si="14"/>
        <v>-23</v>
      </c>
      <c r="J47" s="344">
        <f t="shared" si="14"/>
        <v>2</v>
      </c>
      <c r="K47" s="344">
        <f t="shared" si="14"/>
        <v>-1</v>
      </c>
      <c r="L47" s="344">
        <f t="shared" si="14"/>
        <v>-4</v>
      </c>
      <c r="M47" s="344">
        <f t="shared" si="14"/>
        <v>1</v>
      </c>
      <c r="N47" s="345">
        <f t="shared" si="14"/>
        <v>-3</v>
      </c>
      <c r="O47" s="345">
        <f t="shared" si="14"/>
        <v>-1</v>
      </c>
      <c r="P47" s="345">
        <f t="shared" si="14"/>
        <v>2</v>
      </c>
      <c r="Q47" s="345">
        <f t="shared" si="12"/>
        <v>-1</v>
      </c>
      <c r="R47" s="345">
        <f t="shared" si="14"/>
        <v>-8</v>
      </c>
      <c r="S47" s="346">
        <f t="shared" si="14"/>
        <v>-10</v>
      </c>
      <c r="T47" s="1">
        <f t="shared" si="14"/>
        <v>3</v>
      </c>
      <c r="U47" s="1">
        <f t="shared" si="14"/>
        <v>-15</v>
      </c>
      <c r="V47" s="5">
        <f t="shared" si="3"/>
        <v>-12</v>
      </c>
      <c r="W47" s="374">
        <f t="shared" si="13"/>
        <v>0</v>
      </c>
      <c r="X47" s="375">
        <f t="shared" si="13"/>
        <v>-1</v>
      </c>
      <c r="Y47" s="376">
        <f t="shared" si="13"/>
        <v>-4</v>
      </c>
      <c r="Z47" s="376">
        <f t="shared" si="13"/>
        <v>-2</v>
      </c>
      <c r="AA47" s="376">
        <f t="shared" si="13"/>
        <v>1</v>
      </c>
      <c r="AB47" s="377">
        <f t="shared" si="13"/>
        <v>-5</v>
      </c>
      <c r="AC47" s="373">
        <f t="shared" si="13"/>
        <v>-6</v>
      </c>
    </row>
    <row r="48" spans="1:35">
      <c r="A48" s="7">
        <v>10</v>
      </c>
      <c r="B48" s="330">
        <f t="shared" si="14"/>
        <v>24</v>
      </c>
      <c r="C48" s="331">
        <f t="shared" si="14"/>
        <v>5</v>
      </c>
      <c r="D48" s="338">
        <f t="shared" si="14"/>
        <v>8</v>
      </c>
      <c r="E48" s="338">
        <f t="shared" si="12"/>
        <v>0</v>
      </c>
      <c r="F48" s="338">
        <f t="shared" si="12"/>
        <v>1</v>
      </c>
      <c r="G48" s="338">
        <f t="shared" si="12"/>
        <v>2</v>
      </c>
      <c r="H48" s="339">
        <f t="shared" si="14"/>
        <v>-6</v>
      </c>
      <c r="I48" s="340">
        <f t="shared" si="14"/>
        <v>19</v>
      </c>
      <c r="J48" s="341">
        <f t="shared" si="14"/>
        <v>-2</v>
      </c>
      <c r="K48" s="341">
        <f t="shared" si="14"/>
        <v>3</v>
      </c>
      <c r="L48" s="341">
        <f t="shared" si="14"/>
        <v>2</v>
      </c>
      <c r="M48" s="341">
        <f t="shared" si="14"/>
        <v>2</v>
      </c>
      <c r="N48" s="342">
        <f t="shared" si="14"/>
        <v>8</v>
      </c>
      <c r="O48" s="342">
        <f t="shared" si="14"/>
        <v>-5</v>
      </c>
      <c r="P48" s="342">
        <f t="shared" si="14"/>
        <v>4</v>
      </c>
      <c r="Q48" s="342">
        <f t="shared" si="12"/>
        <v>1</v>
      </c>
      <c r="R48" s="342">
        <f t="shared" si="14"/>
        <v>-3</v>
      </c>
      <c r="S48" s="343">
        <f t="shared" si="14"/>
        <v>9</v>
      </c>
      <c r="T48" s="1">
        <f t="shared" si="14"/>
        <v>2</v>
      </c>
      <c r="U48" s="1">
        <f t="shared" si="14"/>
        <v>22</v>
      </c>
      <c r="V48" s="5">
        <f t="shared" si="3"/>
        <v>24</v>
      </c>
      <c r="W48" s="374">
        <f t="shared" si="13"/>
        <v>-10</v>
      </c>
      <c r="X48" s="375">
        <f t="shared" si="13"/>
        <v>13</v>
      </c>
      <c r="Y48" s="376">
        <f t="shared" si="13"/>
        <v>1</v>
      </c>
      <c r="Z48" s="376">
        <f t="shared" si="13"/>
        <v>-4</v>
      </c>
      <c r="AA48" s="376">
        <f t="shared" si="13"/>
        <v>8</v>
      </c>
      <c r="AB48" s="377">
        <f t="shared" si="13"/>
        <v>5</v>
      </c>
      <c r="AC48" s="373">
        <f t="shared" si="13"/>
        <v>8</v>
      </c>
    </row>
    <row r="49" spans="1:29">
      <c r="A49" s="7">
        <v>11</v>
      </c>
      <c r="B49" s="330">
        <f t="shared" si="14"/>
        <v>23</v>
      </c>
      <c r="C49" s="331">
        <f t="shared" si="14"/>
        <v>-5</v>
      </c>
      <c r="D49" s="338">
        <f t="shared" si="14"/>
        <v>-17</v>
      </c>
      <c r="E49" s="338">
        <f t="shared" si="12"/>
        <v>4</v>
      </c>
      <c r="F49" s="338">
        <f t="shared" si="12"/>
        <v>-2</v>
      </c>
      <c r="G49" s="338">
        <f t="shared" si="12"/>
        <v>-1</v>
      </c>
      <c r="H49" s="339">
        <f t="shared" si="14"/>
        <v>11</v>
      </c>
      <c r="I49" s="340">
        <f t="shared" si="14"/>
        <v>28</v>
      </c>
      <c r="J49" s="347">
        <f t="shared" si="14"/>
        <v>11</v>
      </c>
      <c r="K49" s="347">
        <f t="shared" si="14"/>
        <v>5</v>
      </c>
      <c r="L49" s="347">
        <f t="shared" si="14"/>
        <v>-3</v>
      </c>
      <c r="M49" s="347">
        <f t="shared" si="14"/>
        <v>3</v>
      </c>
      <c r="N49" s="348">
        <f t="shared" si="14"/>
        <v>1</v>
      </c>
      <c r="O49" s="348">
        <f t="shared" si="14"/>
        <v>-3</v>
      </c>
      <c r="P49" s="348">
        <f t="shared" si="14"/>
        <v>0</v>
      </c>
      <c r="Q49" s="348">
        <f t="shared" si="12"/>
        <v>1</v>
      </c>
      <c r="R49" s="348">
        <f t="shared" si="14"/>
        <v>10</v>
      </c>
      <c r="S49" s="349">
        <f t="shared" si="14"/>
        <v>3</v>
      </c>
      <c r="T49" s="1">
        <f t="shared" si="14"/>
        <v>4</v>
      </c>
      <c r="U49" s="1">
        <f t="shared" si="14"/>
        <v>19</v>
      </c>
      <c r="V49" s="5">
        <f t="shared" si="3"/>
        <v>23</v>
      </c>
      <c r="W49" s="374">
        <f t="shared" si="13"/>
        <v>-3</v>
      </c>
      <c r="X49" s="375">
        <f t="shared" si="13"/>
        <v>-7</v>
      </c>
      <c r="Y49" s="376">
        <f t="shared" si="13"/>
        <v>-4</v>
      </c>
      <c r="Z49" s="376">
        <f t="shared" si="13"/>
        <v>-1</v>
      </c>
      <c r="AA49" s="376">
        <f t="shared" si="13"/>
        <v>-2</v>
      </c>
      <c r="AB49" s="377">
        <f t="shared" si="13"/>
        <v>-7</v>
      </c>
      <c r="AC49" s="373">
        <f t="shared" si="13"/>
        <v>-17</v>
      </c>
    </row>
    <row r="50" spans="1:29" ht="15.75" thickBot="1">
      <c r="A50" s="284">
        <v>12</v>
      </c>
      <c r="B50" s="350">
        <f t="shared" si="14"/>
        <v>32</v>
      </c>
      <c r="C50" s="351">
        <f t="shared" si="14"/>
        <v>27</v>
      </c>
      <c r="D50" s="352">
        <f t="shared" si="14"/>
        <v>5</v>
      </c>
      <c r="E50" s="352">
        <f t="shared" si="12"/>
        <v>0</v>
      </c>
      <c r="F50" s="352">
        <f t="shared" si="12"/>
        <v>5</v>
      </c>
      <c r="G50" s="352">
        <f t="shared" si="12"/>
        <v>7</v>
      </c>
      <c r="H50" s="353">
        <f t="shared" si="14"/>
        <v>10</v>
      </c>
      <c r="I50" s="354">
        <f t="shared" si="14"/>
        <v>5</v>
      </c>
      <c r="J50" s="355">
        <f t="shared" si="14"/>
        <v>3</v>
      </c>
      <c r="K50" s="355">
        <f t="shared" si="14"/>
        <v>6</v>
      </c>
      <c r="L50" s="355">
        <f t="shared" si="14"/>
        <v>1</v>
      </c>
      <c r="M50" s="355">
        <f t="shared" si="14"/>
        <v>-9</v>
      </c>
      <c r="N50" s="356">
        <f t="shared" si="14"/>
        <v>-2</v>
      </c>
      <c r="O50" s="356">
        <f t="shared" si="14"/>
        <v>3</v>
      </c>
      <c r="P50" s="356">
        <f t="shared" si="14"/>
        <v>-3</v>
      </c>
      <c r="Q50" s="356">
        <f t="shared" si="12"/>
        <v>2</v>
      </c>
      <c r="R50" s="356">
        <f t="shared" si="14"/>
        <v>-1</v>
      </c>
      <c r="S50" s="357">
        <f t="shared" si="14"/>
        <v>5</v>
      </c>
      <c r="T50" s="394">
        <f t="shared" si="14"/>
        <v>1</v>
      </c>
      <c r="U50" s="395">
        <f t="shared" si="14"/>
        <v>31</v>
      </c>
      <c r="V50" s="393">
        <f t="shared" si="3"/>
        <v>32</v>
      </c>
      <c r="W50" s="378">
        <f t="shared" si="13"/>
        <v>-4</v>
      </c>
      <c r="X50" s="379">
        <f t="shared" si="13"/>
        <v>-1</v>
      </c>
      <c r="Y50" s="380">
        <f t="shared" si="13"/>
        <v>-1</v>
      </c>
      <c r="Z50" s="380">
        <f t="shared" si="13"/>
        <v>13</v>
      </c>
      <c r="AA50" s="380">
        <f t="shared" si="13"/>
        <v>-2</v>
      </c>
      <c r="AB50" s="381">
        <f t="shared" si="13"/>
        <v>10</v>
      </c>
      <c r="AC50" s="382">
        <f t="shared" si="13"/>
        <v>5</v>
      </c>
    </row>
    <row r="51" spans="1:29" ht="16.5" thickTop="1" thickBot="1">
      <c r="A51" s="389" t="s">
        <v>76</v>
      </c>
      <c r="B51" s="358">
        <f>C51+I51</f>
        <v>196</v>
      </c>
      <c r="C51" s="359">
        <f t="shared" ref="C51:S51" si="15">SUM(C39:C50)</f>
        <v>15</v>
      </c>
      <c r="D51" s="359">
        <f t="shared" si="15"/>
        <v>-7</v>
      </c>
      <c r="E51" s="359">
        <f>SUM(E39:E50)</f>
        <v>9</v>
      </c>
      <c r="F51" s="359">
        <f>SUM(F39:F50)</f>
        <v>-30</v>
      </c>
      <c r="G51" s="359">
        <f>SUM(G39:G50)</f>
        <v>-1</v>
      </c>
      <c r="H51" s="359">
        <f t="shared" si="15"/>
        <v>44</v>
      </c>
      <c r="I51" s="360">
        <f t="shared" si="15"/>
        <v>181</v>
      </c>
      <c r="J51" s="361">
        <f t="shared" si="15"/>
        <v>0</v>
      </c>
      <c r="K51" s="361">
        <f t="shared" si="15"/>
        <v>4</v>
      </c>
      <c r="L51" s="361">
        <f t="shared" si="15"/>
        <v>5</v>
      </c>
      <c r="M51" s="361">
        <f t="shared" si="15"/>
        <v>24</v>
      </c>
      <c r="N51" s="362">
        <f t="shared" si="15"/>
        <v>11</v>
      </c>
      <c r="O51" s="362">
        <f t="shared" si="15"/>
        <v>-25</v>
      </c>
      <c r="P51" s="362">
        <f t="shared" si="15"/>
        <v>13</v>
      </c>
      <c r="Q51" s="362">
        <f t="shared" si="15"/>
        <v>11</v>
      </c>
      <c r="R51" s="362">
        <f t="shared" si="15"/>
        <v>70</v>
      </c>
      <c r="S51" s="363">
        <f t="shared" si="15"/>
        <v>68</v>
      </c>
      <c r="T51" s="396">
        <f>T17-T34</f>
        <v>113</v>
      </c>
      <c r="U51" s="397">
        <f t="shared" si="14"/>
        <v>83</v>
      </c>
      <c r="V51" s="398">
        <f t="shared" si="3"/>
        <v>196</v>
      </c>
      <c r="W51" s="383">
        <f t="shared" si="13"/>
        <v>-23</v>
      </c>
      <c r="X51" s="384">
        <f t="shared" si="13"/>
        <v>-10</v>
      </c>
      <c r="Y51" s="384">
        <f t="shared" si="13"/>
        <v>-2</v>
      </c>
      <c r="Z51" s="384">
        <f t="shared" si="13"/>
        <v>33</v>
      </c>
      <c r="AA51" s="384">
        <f t="shared" si="13"/>
        <v>-5</v>
      </c>
      <c r="AB51" s="385">
        <f t="shared" si="13"/>
        <v>26</v>
      </c>
      <c r="AC51" s="386">
        <f t="shared" si="13"/>
        <v>-7</v>
      </c>
    </row>
    <row r="52" spans="1:29">
      <c r="S52" s="2" t="s">
        <v>75</v>
      </c>
      <c r="T52" s="397"/>
      <c r="U52" s="397"/>
      <c r="V52" s="397"/>
      <c r="AC52" s="2" t="s">
        <v>75</v>
      </c>
    </row>
    <row r="53" spans="1:29">
      <c r="S53" s="298" t="s">
        <v>74</v>
      </c>
      <c r="AC53" s="298" t="s">
        <v>74</v>
      </c>
    </row>
    <row r="73" spans="16:29" ht="15.75" thickBot="1"/>
    <row r="74" spans="16:29">
      <c r="AC74" s="2" t="s">
        <v>75</v>
      </c>
    </row>
    <row r="75" spans="16:29">
      <c r="AC75" s="298" t="s">
        <v>74</v>
      </c>
    </row>
    <row r="78" spans="16:29">
      <c r="P78" s="401" t="s">
        <v>75</v>
      </c>
    </row>
    <row r="79" spans="16:29">
      <c r="P79" s="298" t="s">
        <v>74</v>
      </c>
    </row>
  </sheetData>
  <mergeCells count="16">
    <mergeCell ref="T37:V37"/>
    <mergeCell ref="A2:A4"/>
    <mergeCell ref="B2:S2"/>
    <mergeCell ref="B3:B4"/>
    <mergeCell ref="C3:C4"/>
    <mergeCell ref="I3:I4"/>
    <mergeCell ref="A36:A38"/>
    <mergeCell ref="B36:S36"/>
    <mergeCell ref="B37:B38"/>
    <mergeCell ref="C37:C38"/>
    <mergeCell ref="I37:I38"/>
    <mergeCell ref="A19:A21"/>
    <mergeCell ref="B19:S19"/>
    <mergeCell ref="B20:B21"/>
    <mergeCell ref="C20:C21"/>
    <mergeCell ref="I20:I21"/>
  </mergeCells>
  <phoneticPr fontId="13"/>
  <printOptions gridLinesSet="0"/>
  <pageMargins left="0.59055118110236227" right="0.39370078740157483" top="0.47244094488188981" bottom="0.35433070866141736" header="0.23622047244094491" footer="0.23622047244094491"/>
  <pageSetup paperSize="9" scale="49" orientation="landscape" horizontalDpi="300" r:id="rId1"/>
  <headerFooter alignWithMargins="0">
    <oddHeader>&amp;R&amp;"ＭＳ Ｐ明朝,標準"&amp;12&amp;A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</vt:i4>
      </vt:variant>
    </vt:vector>
  </HeadingPairs>
  <TitlesOfParts>
    <vt:vector size="14" baseType="lpstr">
      <vt:lpstr>統計書用 (5年版)</vt:lpstr>
      <vt:lpstr>S38～</vt:lpstr>
      <vt:lpstr>R5月別 </vt:lpstr>
      <vt:lpstr>R4月別 </vt:lpstr>
      <vt:lpstr>R3月別</vt:lpstr>
      <vt:lpstr>R2月別</vt:lpstr>
      <vt:lpstr>R1月別</vt:lpstr>
      <vt:lpstr>H30月別</vt:lpstr>
      <vt:lpstr>H29月別 </vt:lpstr>
      <vt:lpstr>H28月別</vt:lpstr>
      <vt:lpstr>H27月別</vt:lpstr>
      <vt:lpstr>H26月別</vt:lpstr>
      <vt:lpstr>H25月別</vt:lpstr>
      <vt:lpstr>'統計書用 (5年版)'!Print_Area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地域別転入・転出人口</dc:title>
  <dc:creator>茅野市役所　農基課</dc:creator>
  <cp:lastModifiedBy>牛山 菫</cp:lastModifiedBy>
  <cp:lastPrinted>2022-11-22T01:25:17Z</cp:lastPrinted>
  <dcterms:created xsi:type="dcterms:W3CDTF">2014-02-10T09:14:35Z</dcterms:created>
  <dcterms:modified xsi:type="dcterms:W3CDTF">2024-10-28T04:20:03Z</dcterms:modified>
</cp:coreProperties>
</file>